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3121\Box\11268_10_庁内用\02_R5年度\01_企画係\560 県有施設への太陽光発電設備導入\＜検討中＞プロポーザル\04HP公告\"/>
    </mc:Choice>
  </mc:AlternateContent>
  <xr:revisionPtr revIDLastSave="0" documentId="13_ncr:1_{08464368-1BAB-41E2-88EE-AA553ADDAEB6}" xr6:coauthVersionLast="47" xr6:coauthVersionMax="47" xr10:uidLastSave="{00000000-0000-0000-0000-000000000000}"/>
  <workbookProtection workbookAlgorithmName="SHA-512" workbookHashValue="enCtXyGgytZ0BZ4ChxR1GWEzwk38lYEu4DiZdz7/Tvwaz5tD0e6fduOXXo+7XKTAwCuSYS5Ka/AqNkM0cGdL+A==" workbookSaltValue="VG5jAgVsYdbRPr4uxo4+NQ==" workbookSpinCount="100000" lockStructure="1"/>
  <bookViews>
    <workbookView xWindow="-28920" yWindow="-1995" windowWidth="29040" windowHeight="17640" tabRatio="777" xr2:uid="{00000000-000D-0000-FFFF-FFFF00000000}"/>
  </bookViews>
  <sheets>
    <sheet name="揖斐総合庁舎" sheetId="26" r:id="rId1"/>
    <sheet name="東濃西部総合庁舎" sheetId="27" r:id="rId2"/>
    <sheet name="恵那総合庁舎" sheetId="28" r:id="rId3"/>
  </sheets>
  <definedNames>
    <definedName name="_xlnm.Print_Area" localSheetId="2">恵那総合庁舎!$A$1:$V$43</definedName>
    <definedName name="_xlnm.Print_Area" localSheetId="1">東濃西部総合庁舎!$A$1:$V$43</definedName>
    <definedName name="_xlnm.Print_Area" localSheetId="0">揖斐総合庁舎!$A$1:$V$43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8" l="1"/>
  <c r="D37" i="28"/>
  <c r="S34" i="28"/>
  <c r="R34" i="28"/>
  <c r="Q34" i="28"/>
  <c r="P34" i="28"/>
  <c r="O34" i="28"/>
  <c r="O36" i="28" s="1"/>
  <c r="N34" i="28"/>
  <c r="N36" i="28" s="1"/>
  <c r="M34" i="28"/>
  <c r="L34" i="28"/>
  <c r="K34" i="28"/>
  <c r="J34" i="28"/>
  <c r="I34" i="28"/>
  <c r="H34" i="28"/>
  <c r="T34" i="28" s="1"/>
  <c r="L33" i="28"/>
  <c r="L35" i="28" s="1"/>
  <c r="L36" i="28" s="1"/>
  <c r="S32" i="28"/>
  <c r="R32" i="28"/>
  <c r="Q32" i="28"/>
  <c r="P32" i="28"/>
  <c r="O32" i="28"/>
  <c r="N32" i="28"/>
  <c r="M32" i="28"/>
  <c r="L32" i="28"/>
  <c r="K32" i="28"/>
  <c r="J32" i="28"/>
  <c r="I32" i="28"/>
  <c r="H32" i="28"/>
  <c r="T32" i="28" s="1"/>
  <c r="T31" i="28"/>
  <c r="D33" i="28" s="1"/>
  <c r="S30" i="28"/>
  <c r="S33" i="28" s="1"/>
  <c r="S35" i="28" s="1"/>
  <c r="R30" i="28"/>
  <c r="R33" i="28" s="1"/>
  <c r="R35" i="28" s="1"/>
  <c r="Q30" i="28"/>
  <c r="Q33" i="28" s="1"/>
  <c r="Q35" i="28" s="1"/>
  <c r="P30" i="28"/>
  <c r="P33" i="28" s="1"/>
  <c r="P35" i="28" s="1"/>
  <c r="O30" i="28"/>
  <c r="O33" i="28" s="1"/>
  <c r="O35" i="28" s="1"/>
  <c r="N30" i="28"/>
  <c r="N33" i="28" s="1"/>
  <c r="N35" i="28" s="1"/>
  <c r="M30" i="28"/>
  <c r="M33" i="28" s="1"/>
  <c r="M35" i="28" s="1"/>
  <c r="L30" i="28"/>
  <c r="K30" i="28"/>
  <c r="K33" i="28" s="1"/>
  <c r="K35" i="28" s="1"/>
  <c r="J30" i="28"/>
  <c r="J33" i="28" s="1"/>
  <c r="J35" i="28" s="1"/>
  <c r="I30" i="28"/>
  <c r="I33" i="28" s="1"/>
  <c r="I35" i="28" s="1"/>
  <c r="H30" i="28"/>
  <c r="H33" i="28" s="1"/>
  <c r="D21" i="28"/>
  <c r="D20" i="28"/>
  <c r="S17" i="28"/>
  <c r="R17" i="28"/>
  <c r="Q17" i="28"/>
  <c r="P17" i="28"/>
  <c r="O17" i="28"/>
  <c r="O19" i="28" s="1"/>
  <c r="N17" i="28"/>
  <c r="N19" i="28" s="1"/>
  <c r="M17" i="28"/>
  <c r="L17" i="28"/>
  <c r="K17" i="28"/>
  <c r="J17" i="28"/>
  <c r="I17" i="28"/>
  <c r="H17" i="28"/>
  <c r="T17" i="28" s="1"/>
  <c r="M16" i="28"/>
  <c r="M18" i="28" s="1"/>
  <c r="M19" i="28" s="1"/>
  <c r="S15" i="28"/>
  <c r="R15" i="28"/>
  <c r="Q15" i="28"/>
  <c r="P15" i="28"/>
  <c r="O15" i="28"/>
  <c r="N15" i="28"/>
  <c r="M15" i="28"/>
  <c r="L15" i="28"/>
  <c r="K15" i="28"/>
  <c r="J15" i="28"/>
  <c r="I15" i="28"/>
  <c r="H15" i="28"/>
  <c r="T15" i="28" s="1"/>
  <c r="T14" i="28"/>
  <c r="D16" i="28" s="1"/>
  <c r="S13" i="28"/>
  <c r="S16" i="28" s="1"/>
  <c r="S18" i="28" s="1"/>
  <c r="R13" i="28"/>
  <c r="R16" i="28" s="1"/>
  <c r="R18" i="28" s="1"/>
  <c r="Q13" i="28"/>
  <c r="Q16" i="28" s="1"/>
  <c r="Q18" i="28" s="1"/>
  <c r="P13" i="28"/>
  <c r="P16" i="28" s="1"/>
  <c r="P18" i="28" s="1"/>
  <c r="O13" i="28"/>
  <c r="O16" i="28" s="1"/>
  <c r="O18" i="28" s="1"/>
  <c r="N13" i="28"/>
  <c r="N16" i="28" s="1"/>
  <c r="N18" i="28" s="1"/>
  <c r="M13" i="28"/>
  <c r="L13" i="28"/>
  <c r="L16" i="28" s="1"/>
  <c r="L18" i="28" s="1"/>
  <c r="K13" i="28"/>
  <c r="K16" i="28" s="1"/>
  <c r="K18" i="28" s="1"/>
  <c r="J13" i="28"/>
  <c r="J16" i="28" s="1"/>
  <c r="J18" i="28" s="1"/>
  <c r="I13" i="28"/>
  <c r="I16" i="28" s="1"/>
  <c r="I18" i="28" s="1"/>
  <c r="H13" i="28"/>
  <c r="H16" i="28" s="1"/>
  <c r="S7" i="28"/>
  <c r="R7" i="28"/>
  <c r="Q7" i="28"/>
  <c r="P7" i="28"/>
  <c r="O7" i="28"/>
  <c r="N7" i="28"/>
  <c r="M7" i="28"/>
  <c r="L7" i="28"/>
  <c r="K7" i="28"/>
  <c r="J7" i="28"/>
  <c r="I7" i="28"/>
  <c r="H7" i="28"/>
  <c r="S6" i="28"/>
  <c r="S8" i="28" s="1"/>
  <c r="R6" i="28"/>
  <c r="R8" i="28" s="1"/>
  <c r="Q6" i="28"/>
  <c r="Q8" i="28" s="1"/>
  <c r="P6" i="28"/>
  <c r="O6" i="28"/>
  <c r="N6" i="28"/>
  <c r="M6" i="28"/>
  <c r="L6" i="28"/>
  <c r="K6" i="28"/>
  <c r="K8" i="28" s="1"/>
  <c r="J6" i="28"/>
  <c r="J8" i="28" s="1"/>
  <c r="I6" i="28"/>
  <c r="I8" i="28" s="1"/>
  <c r="H6" i="28"/>
  <c r="T5" i="28"/>
  <c r="D5" i="28" s="1"/>
  <c r="L8" i="28" l="1"/>
  <c r="M8" i="28"/>
  <c r="P8" i="28"/>
  <c r="N8" i="28"/>
  <c r="O8" i="28"/>
  <c r="T7" i="28"/>
  <c r="H8" i="28"/>
  <c r="P36" i="28"/>
  <c r="I19" i="28"/>
  <c r="Q19" i="28"/>
  <c r="I36" i="28"/>
  <c r="Q36" i="28"/>
  <c r="P19" i="28"/>
  <c r="H23" i="28"/>
  <c r="H24" i="28" s="1"/>
  <c r="J19" i="28"/>
  <c r="R19" i="28"/>
  <c r="H40" i="28"/>
  <c r="H41" i="28" s="1"/>
  <c r="J36" i="28"/>
  <c r="R36" i="28"/>
  <c r="H35" i="28"/>
  <c r="T35" i="28" s="1"/>
  <c r="T33" i="28"/>
  <c r="K36" i="28"/>
  <c r="S36" i="28"/>
  <c r="T16" i="28"/>
  <c r="H18" i="28"/>
  <c r="T18" i="28" s="1"/>
  <c r="D30" i="28"/>
  <c r="D35" i="28" s="1"/>
  <c r="D13" i="28"/>
  <c r="D18" i="28" s="1"/>
  <c r="K19" i="28"/>
  <c r="L19" i="28"/>
  <c r="S19" i="28"/>
  <c r="M36" i="28"/>
  <c r="T6" i="28"/>
  <c r="T13" i="28"/>
  <c r="H19" i="28"/>
  <c r="T30" i="28"/>
  <c r="T8" i="28" l="1"/>
  <c r="U8" i="28" s="1"/>
  <c r="M22" i="28" s="1"/>
  <c r="T19" i="28"/>
  <c r="U19" i="28" s="1"/>
  <c r="H25" i="28"/>
  <c r="H42" i="28"/>
  <c r="H36" i="28"/>
  <c r="T36" i="28" s="1"/>
  <c r="U36" i="28" s="1"/>
  <c r="M39" i="28" s="1"/>
  <c r="D38" i="27" l="1"/>
  <c r="D37" i="27"/>
  <c r="N34" i="27" s="1"/>
  <c r="Q34" i="27"/>
  <c r="I34" i="27"/>
  <c r="Q33" i="27"/>
  <c r="Q35" i="27" s="1"/>
  <c r="O33" i="27"/>
  <c r="O35" i="27" s="1"/>
  <c r="N33" i="27"/>
  <c r="N35" i="27" s="1"/>
  <c r="D33" i="27"/>
  <c r="S32" i="27"/>
  <c r="R32" i="27"/>
  <c r="Q32" i="27"/>
  <c r="P32" i="27"/>
  <c r="O32" i="27"/>
  <c r="N32" i="27"/>
  <c r="M32" i="27"/>
  <c r="L32" i="27"/>
  <c r="T32" i="27" s="1"/>
  <c r="K32" i="27"/>
  <c r="J32" i="27"/>
  <c r="I32" i="27"/>
  <c r="H32" i="27"/>
  <c r="T31" i="27"/>
  <c r="S30" i="27"/>
  <c r="S33" i="27" s="1"/>
  <c r="S35" i="27" s="1"/>
  <c r="R30" i="27"/>
  <c r="R33" i="27" s="1"/>
  <c r="R35" i="27" s="1"/>
  <c r="Q30" i="27"/>
  <c r="P30" i="27"/>
  <c r="P33" i="27" s="1"/>
  <c r="P35" i="27" s="1"/>
  <c r="O30" i="27"/>
  <c r="N30" i="27"/>
  <c r="M30" i="27"/>
  <c r="M33" i="27" s="1"/>
  <c r="M35" i="27" s="1"/>
  <c r="L30" i="27"/>
  <c r="L33" i="27" s="1"/>
  <c r="L35" i="27" s="1"/>
  <c r="K30" i="27"/>
  <c r="K33" i="27" s="1"/>
  <c r="K35" i="27" s="1"/>
  <c r="J30" i="27"/>
  <c r="J33" i="27" s="1"/>
  <c r="J35" i="27" s="1"/>
  <c r="I30" i="27"/>
  <c r="I33" i="27" s="1"/>
  <c r="I35" i="27" s="1"/>
  <c r="H30" i="27"/>
  <c r="H33" i="27" s="1"/>
  <c r="D21" i="27"/>
  <c r="D20" i="27"/>
  <c r="S17" i="27"/>
  <c r="S19" i="27" s="1"/>
  <c r="R17" i="27"/>
  <c r="Q17" i="27"/>
  <c r="Q19" i="27" s="1"/>
  <c r="P17" i="27"/>
  <c r="O17" i="27"/>
  <c r="N17" i="27"/>
  <c r="M17" i="27"/>
  <c r="L17" i="27"/>
  <c r="K17" i="27"/>
  <c r="K19" i="27" s="1"/>
  <c r="J17" i="27"/>
  <c r="I17" i="27"/>
  <c r="I19" i="27" s="1"/>
  <c r="H17" i="27"/>
  <c r="T17" i="27" s="1"/>
  <c r="D16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T15" i="27" s="1"/>
  <c r="T14" i="27"/>
  <c r="S13" i="27"/>
  <c r="S16" i="27" s="1"/>
  <c r="S18" i="27" s="1"/>
  <c r="R13" i="27"/>
  <c r="R16" i="27" s="1"/>
  <c r="R18" i="27" s="1"/>
  <c r="Q13" i="27"/>
  <c r="Q16" i="27" s="1"/>
  <c r="Q18" i="27" s="1"/>
  <c r="P13" i="27"/>
  <c r="P16" i="27" s="1"/>
  <c r="P18" i="27" s="1"/>
  <c r="P19" i="27" s="1"/>
  <c r="O13" i="27"/>
  <c r="O16" i="27" s="1"/>
  <c r="O18" i="27" s="1"/>
  <c r="O19" i="27" s="1"/>
  <c r="N13" i="27"/>
  <c r="N16" i="27" s="1"/>
  <c r="N18" i="27" s="1"/>
  <c r="M13" i="27"/>
  <c r="M16" i="27" s="1"/>
  <c r="M18" i="27" s="1"/>
  <c r="L13" i="27"/>
  <c r="L16" i="27" s="1"/>
  <c r="L18" i="27" s="1"/>
  <c r="K13" i="27"/>
  <c r="K16" i="27" s="1"/>
  <c r="K18" i="27" s="1"/>
  <c r="J13" i="27"/>
  <c r="J16" i="27" s="1"/>
  <c r="J18" i="27" s="1"/>
  <c r="I13" i="27"/>
  <c r="I16" i="27" s="1"/>
  <c r="I18" i="27" s="1"/>
  <c r="H13" i="27"/>
  <c r="H16" i="27" s="1"/>
  <c r="S7" i="27"/>
  <c r="R7" i="27"/>
  <c r="Q7" i="27"/>
  <c r="P7" i="27"/>
  <c r="O7" i="27"/>
  <c r="N7" i="27"/>
  <c r="M7" i="27"/>
  <c r="L7" i="27"/>
  <c r="K7" i="27"/>
  <c r="J7" i="27"/>
  <c r="J8" i="27" s="1"/>
  <c r="I7" i="27"/>
  <c r="H7" i="27"/>
  <c r="S6" i="27"/>
  <c r="S8" i="27" s="1"/>
  <c r="R6" i="27"/>
  <c r="Q6" i="27"/>
  <c r="P6" i="27"/>
  <c r="O6" i="27"/>
  <c r="N6" i="27"/>
  <c r="N8" i="27" s="1"/>
  <c r="M6" i="27"/>
  <c r="M8" i="27" s="1"/>
  <c r="L6" i="27"/>
  <c r="L8" i="27" s="1"/>
  <c r="K6" i="27"/>
  <c r="J6" i="27"/>
  <c r="I6" i="27"/>
  <c r="H6" i="27"/>
  <c r="T6" i="27" s="1"/>
  <c r="T5" i="27"/>
  <c r="D5" i="27" s="1"/>
  <c r="D38" i="26"/>
  <c r="D37" i="26"/>
  <c r="Q34" i="26" s="1"/>
  <c r="D5" i="26"/>
  <c r="D30" i="26"/>
  <c r="H34" i="26"/>
  <c r="H33" i="26"/>
  <c r="H35" i="26" s="1"/>
  <c r="H32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H13" i="26"/>
  <c r="S34" i="26"/>
  <c r="R34" i="26"/>
  <c r="P34" i="26"/>
  <c r="O34" i="26"/>
  <c r="N34" i="26"/>
  <c r="M34" i="26"/>
  <c r="L34" i="26"/>
  <c r="K34" i="26"/>
  <c r="J34" i="26"/>
  <c r="I34" i="26"/>
  <c r="S32" i="26"/>
  <c r="R32" i="26"/>
  <c r="Q32" i="26"/>
  <c r="P32" i="26"/>
  <c r="O32" i="26"/>
  <c r="N32" i="26"/>
  <c r="M32" i="26"/>
  <c r="L32" i="26"/>
  <c r="K32" i="26"/>
  <c r="J32" i="26"/>
  <c r="I32" i="26"/>
  <c r="T31" i="26"/>
  <c r="D33" i="26" s="1"/>
  <c r="D35" i="26" s="1"/>
  <c r="S33" i="26"/>
  <c r="S35" i="26" s="1"/>
  <c r="R33" i="26"/>
  <c r="Q33" i="26"/>
  <c r="Q35" i="26" s="1"/>
  <c r="P33" i="26"/>
  <c r="O33" i="26"/>
  <c r="O35" i="26" s="1"/>
  <c r="N33" i="26"/>
  <c r="M33" i="26"/>
  <c r="M35" i="26" s="1"/>
  <c r="L33" i="26"/>
  <c r="L35" i="26" s="1"/>
  <c r="K33" i="26"/>
  <c r="K35" i="26" s="1"/>
  <c r="J33" i="26"/>
  <c r="J35" i="26" s="1"/>
  <c r="I33" i="26"/>
  <c r="I35" i="26" s="1"/>
  <c r="R8" i="27" l="1"/>
  <c r="K8" i="27"/>
  <c r="T7" i="27"/>
  <c r="J19" i="27"/>
  <c r="R19" i="27"/>
  <c r="O8" i="27"/>
  <c r="H8" i="27"/>
  <c r="P8" i="27"/>
  <c r="I8" i="27"/>
  <c r="Q8" i="27"/>
  <c r="T16" i="27"/>
  <c r="L19" i="27"/>
  <c r="I36" i="27"/>
  <c r="M19" i="27"/>
  <c r="Q36" i="27"/>
  <c r="D30" i="27"/>
  <c r="D35" i="27" s="1"/>
  <c r="D13" i="27"/>
  <c r="D18" i="27" s="1"/>
  <c r="N19" i="27"/>
  <c r="H35" i="27"/>
  <c r="T35" i="27" s="1"/>
  <c r="T33" i="27"/>
  <c r="N36" i="27"/>
  <c r="O34" i="27"/>
  <c r="O36" i="27" s="1"/>
  <c r="H34" i="27"/>
  <c r="P34" i="27"/>
  <c r="P36" i="27" s="1"/>
  <c r="T13" i="27"/>
  <c r="J34" i="27"/>
  <c r="J36" i="27" s="1"/>
  <c r="R34" i="27"/>
  <c r="R36" i="27" s="1"/>
  <c r="H23" i="27"/>
  <c r="H24" i="27" s="1"/>
  <c r="T30" i="27"/>
  <c r="K34" i="27"/>
  <c r="K36" i="27" s="1"/>
  <c r="S34" i="27"/>
  <c r="S36" i="27" s="1"/>
  <c r="H40" i="27"/>
  <c r="H41" i="27" s="1"/>
  <c r="H18" i="27"/>
  <c r="M34" i="27"/>
  <c r="M36" i="27" s="1"/>
  <c r="L34" i="27"/>
  <c r="L36" i="27" s="1"/>
  <c r="R35" i="26"/>
  <c r="T32" i="26"/>
  <c r="L36" i="26"/>
  <c r="T34" i="26"/>
  <c r="H42" i="26"/>
  <c r="H40" i="26"/>
  <c r="H41" i="26" s="1"/>
  <c r="N35" i="26"/>
  <c r="N36" i="26" s="1"/>
  <c r="P35" i="26"/>
  <c r="P36" i="26" s="1"/>
  <c r="O36" i="26"/>
  <c r="T33" i="26"/>
  <c r="I36" i="26"/>
  <c r="Q36" i="26"/>
  <c r="J36" i="26"/>
  <c r="R36" i="26"/>
  <c r="K36" i="26"/>
  <c r="S36" i="26"/>
  <c r="M36" i="26"/>
  <c r="T30" i="26"/>
  <c r="H36" i="26"/>
  <c r="T8" i="27" l="1"/>
  <c r="U8" i="27" s="1"/>
  <c r="H19" i="27"/>
  <c r="T19" i="27" s="1"/>
  <c r="U19" i="27" s="1"/>
  <c r="T18" i="27"/>
  <c r="H42" i="27"/>
  <c r="T34" i="27"/>
  <c r="H36" i="27"/>
  <c r="T36" i="27" s="1"/>
  <c r="U36" i="27" s="1"/>
  <c r="H25" i="27"/>
  <c r="T35" i="26"/>
  <c r="T36" i="26"/>
  <c r="M39" i="27" l="1"/>
  <c r="M22" i="27"/>
  <c r="U36" i="26"/>
  <c r="D21" i="26" l="1"/>
  <c r="D20" i="26"/>
  <c r="M17" i="26" s="1"/>
  <c r="S15" i="26"/>
  <c r="R15" i="26"/>
  <c r="Q15" i="26"/>
  <c r="P15" i="26"/>
  <c r="O15" i="26"/>
  <c r="N15" i="26"/>
  <c r="M15" i="26"/>
  <c r="L15" i="26"/>
  <c r="K15" i="26"/>
  <c r="J15" i="26"/>
  <c r="I15" i="26"/>
  <c r="H15" i="26"/>
  <c r="T14" i="26"/>
  <c r="D16" i="26" s="1"/>
  <c r="H23" i="26" s="1"/>
  <c r="S13" i="26"/>
  <c r="S16" i="26" s="1"/>
  <c r="R13" i="26"/>
  <c r="R16" i="26" s="1"/>
  <c r="Q13" i="26"/>
  <c r="Q16" i="26" s="1"/>
  <c r="P13" i="26"/>
  <c r="P16" i="26" s="1"/>
  <c r="O13" i="26"/>
  <c r="O16" i="26" s="1"/>
  <c r="N13" i="26"/>
  <c r="N16" i="26" s="1"/>
  <c r="M13" i="26"/>
  <c r="M16" i="26" s="1"/>
  <c r="L13" i="26"/>
  <c r="L16" i="26" s="1"/>
  <c r="K13" i="26"/>
  <c r="K16" i="26" s="1"/>
  <c r="J13" i="26"/>
  <c r="J16" i="26" s="1"/>
  <c r="I13" i="26"/>
  <c r="I16" i="26" s="1"/>
  <c r="H16" i="26"/>
  <c r="S7" i="26"/>
  <c r="R7" i="26"/>
  <c r="Q7" i="26"/>
  <c r="P7" i="26"/>
  <c r="O7" i="26"/>
  <c r="N7" i="26"/>
  <c r="M7" i="26"/>
  <c r="L7" i="26"/>
  <c r="K7" i="26"/>
  <c r="J7" i="26"/>
  <c r="I7" i="26"/>
  <c r="H7" i="26"/>
  <c r="S6" i="26"/>
  <c r="R6" i="26"/>
  <c r="Q6" i="26"/>
  <c r="P6" i="26"/>
  <c r="O6" i="26"/>
  <c r="N6" i="26"/>
  <c r="M6" i="26"/>
  <c r="M8" i="26" s="1"/>
  <c r="L6" i="26"/>
  <c r="K6" i="26"/>
  <c r="J6" i="26"/>
  <c r="I6" i="26"/>
  <c r="H6" i="26"/>
  <c r="T5" i="26"/>
  <c r="D13" i="26" s="1"/>
  <c r="O8" i="26" l="1"/>
  <c r="P8" i="26"/>
  <c r="H17" i="26"/>
  <c r="O17" i="26"/>
  <c r="R8" i="26"/>
  <c r="J8" i="26"/>
  <c r="M18" i="26"/>
  <c r="M19" i="26" s="1"/>
  <c r="O18" i="26"/>
  <c r="O19" i="26" s="1"/>
  <c r="L18" i="26"/>
  <c r="N18" i="26"/>
  <c r="I8" i="26"/>
  <c r="Q8" i="26"/>
  <c r="P18" i="26"/>
  <c r="I18" i="26"/>
  <c r="Q18" i="26"/>
  <c r="K8" i="26"/>
  <c r="S8" i="26"/>
  <c r="J18" i="26"/>
  <c r="R18" i="26"/>
  <c r="L8" i="26"/>
  <c r="K18" i="26"/>
  <c r="S18" i="26"/>
  <c r="H24" i="26"/>
  <c r="H25" i="26"/>
  <c r="N8" i="26"/>
  <c r="I17" i="26"/>
  <c r="D18" i="26"/>
  <c r="T15" i="26"/>
  <c r="N17" i="26"/>
  <c r="P17" i="26"/>
  <c r="Q17" i="26"/>
  <c r="Q19" i="26" s="1"/>
  <c r="T6" i="26"/>
  <c r="T7" i="26"/>
  <c r="H8" i="26"/>
  <c r="H18" i="26"/>
  <c r="T16" i="26"/>
  <c r="T13" i="26"/>
  <c r="J17" i="26"/>
  <c r="R17" i="26"/>
  <c r="K17" i="26"/>
  <c r="S17" i="26"/>
  <c r="L17" i="26"/>
  <c r="H19" i="26" l="1"/>
  <c r="P19" i="26"/>
  <c r="L19" i="26"/>
  <c r="N19" i="26"/>
  <c r="S19" i="26"/>
  <c r="T18" i="26"/>
  <c r="K19" i="26"/>
  <c r="R19" i="26"/>
  <c r="I19" i="26"/>
  <c r="J19" i="26"/>
  <c r="T8" i="26"/>
  <c r="U8" i="26" s="1"/>
  <c r="M39" i="26" s="1"/>
  <c r="T17" i="26"/>
  <c r="T19" i="26" l="1"/>
  <c r="U19" i="26" l="1"/>
  <c r="M22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D19" authorId="0" shapeId="0" xr:uid="{3DA4806E-C128-484F-861A-19DCC1A3C268}">
      <text>
        <r>
          <rPr>
            <b/>
            <sz val="11"/>
            <color indexed="81"/>
            <rFont val="MS P ゴシック"/>
            <family val="3"/>
            <charset val="128"/>
          </rPr>
          <t>太陽光発電設備及び蓄電池の設置に伴い、
想定される最大需要電力を入力すること。</t>
        </r>
      </text>
    </comment>
    <comment ref="D36" authorId="0" shapeId="0" xr:uid="{1EBAA62E-F2CC-495C-8CAD-F2C2C144D1B6}">
      <text>
        <r>
          <rPr>
            <b/>
            <sz val="11"/>
            <color indexed="81"/>
            <rFont val="MS P ゴシック"/>
            <family val="3"/>
            <charset val="128"/>
          </rPr>
          <t>太陽光発電設備及び蓄電池の設置に伴い、
想定される最大需要電力を入力すること。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D19" authorId="0" shapeId="0" xr:uid="{45BDF37B-99DF-4B07-B1F9-AB70D4237963}">
      <text>
        <r>
          <rPr>
            <b/>
            <sz val="11"/>
            <color indexed="81"/>
            <rFont val="MS P ゴシック"/>
            <family val="3"/>
            <charset val="128"/>
          </rPr>
          <t>太陽光発電設備及び蓄電池の設置に伴い、
想定される最大需要電力を入力すること。</t>
        </r>
      </text>
    </comment>
    <comment ref="D36" authorId="0" shapeId="0" xr:uid="{220A5CB7-E27F-4A8C-8380-1ED5A5673EAA}">
      <text>
        <r>
          <rPr>
            <b/>
            <sz val="11"/>
            <color indexed="81"/>
            <rFont val="MS P ゴシック"/>
            <family val="3"/>
            <charset val="128"/>
          </rPr>
          <t>太陽光発電設備及び蓄電池の設置に伴い、
想定される最大需要電力を入力すること。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D19" authorId="0" shapeId="0" xr:uid="{8BAAA58E-4154-4C50-9165-56EB562CC046}">
      <text>
        <r>
          <rPr>
            <b/>
            <sz val="11"/>
            <color indexed="81"/>
            <rFont val="MS P ゴシック"/>
            <family val="3"/>
            <charset val="128"/>
          </rPr>
          <t>太陽光発電設備及び蓄電池の設置に伴い、
想定される最大需要電力を入力すること。</t>
        </r>
      </text>
    </comment>
    <comment ref="D36" authorId="0" shapeId="0" xr:uid="{3769BA4F-E509-42D4-8800-FB5FB48000CA}">
      <text>
        <r>
          <rPr>
            <b/>
            <sz val="11"/>
            <color indexed="81"/>
            <rFont val="MS P ゴシック"/>
            <family val="3"/>
            <charset val="128"/>
          </rPr>
          <t>太陽光発電設備及び蓄電池の設置に伴い、
想定される最大需要電力を入力すること。</t>
        </r>
      </text>
    </comment>
  </commentList>
</comments>
</file>

<file path=xl/sharedStrings.xml><?xml version="1.0" encoding="utf-8"?>
<sst xmlns="http://schemas.openxmlformats.org/spreadsheetml/2006/main" count="411" uniqueCount="57">
  <si>
    <t>契約電力（kW)</t>
    <rPh sb="0" eb="2">
      <t>ケイヤク</t>
    </rPh>
    <rPh sb="2" eb="4">
      <t>デンリョク</t>
    </rPh>
    <phoneticPr fontId="1"/>
  </si>
  <si>
    <t>12月</t>
  </si>
  <si>
    <t>1月</t>
  </si>
  <si>
    <t>2月</t>
  </si>
  <si>
    <t>6月</t>
  </si>
  <si>
    <t>7月</t>
  </si>
  <si>
    <t>8月</t>
  </si>
  <si>
    <t>9月</t>
  </si>
  <si>
    <t>計</t>
    <rPh sb="0" eb="1">
      <t>ケイ</t>
    </rPh>
    <phoneticPr fontId="1"/>
  </si>
  <si>
    <t>基本料金単価（円/kW）</t>
    <rPh sb="0" eb="2">
      <t>キホン</t>
    </rPh>
    <rPh sb="2" eb="4">
      <t>リョウキン</t>
    </rPh>
    <rPh sb="4" eb="6">
      <t>タンカ</t>
    </rPh>
    <rPh sb="7" eb="8">
      <t>エン</t>
    </rPh>
    <phoneticPr fontId="1"/>
  </si>
  <si>
    <t>PPA</t>
    <phoneticPr fontId="1"/>
  </si>
  <si>
    <t>3月</t>
    <rPh sb="1" eb="2">
      <t>ガツ</t>
    </rPh>
    <phoneticPr fontId="1"/>
  </si>
  <si>
    <t>10月</t>
  </si>
  <si>
    <t>11月</t>
  </si>
  <si>
    <t>4月</t>
    <rPh sb="1" eb="2">
      <t>ガツ</t>
    </rPh>
    <phoneticPr fontId="1"/>
  </si>
  <si>
    <t>5月</t>
    <rPh sb="1" eb="2">
      <t>ガツ</t>
    </rPh>
    <phoneticPr fontId="1"/>
  </si>
  <si>
    <t>基準契約</t>
    <rPh sb="0" eb="2">
      <t>キジュン</t>
    </rPh>
    <rPh sb="2" eb="4">
      <t>ケイヤク</t>
    </rPh>
    <phoneticPr fontId="1"/>
  </si>
  <si>
    <t>年間の効果</t>
    <rPh sb="0" eb="2">
      <t>ネンカン</t>
    </rPh>
    <rPh sb="3" eb="5">
      <t>コウカ</t>
    </rPh>
    <phoneticPr fontId="1"/>
  </si>
  <si>
    <t>効果量</t>
    <rPh sb="0" eb="3">
      <t>コウカリョウ</t>
    </rPh>
    <phoneticPr fontId="1"/>
  </si>
  <si>
    <t>単位</t>
    <rPh sb="0" eb="2">
      <t>タンイ</t>
    </rPh>
    <phoneticPr fontId="1"/>
  </si>
  <si>
    <t>（税込）</t>
    <rPh sb="1" eb="3">
      <t>ゼイコ</t>
    </rPh>
    <phoneticPr fontId="1"/>
  </si>
  <si>
    <t>【自動計算】</t>
    <rPh sb="1" eb="5">
      <t>ジドウケイサン</t>
    </rPh>
    <phoneticPr fontId="1"/>
  </si>
  <si>
    <t>※自家消費量（蓄電池の利用に伴う自己消費量含む）を記載すること</t>
    <rPh sb="1" eb="6">
      <t>ジカショウヒリョウ</t>
    </rPh>
    <rPh sb="7" eb="10">
      <t>チクデンチ</t>
    </rPh>
    <rPh sb="11" eb="13">
      <t>リヨウ</t>
    </rPh>
    <rPh sb="14" eb="15">
      <t>トモナ</t>
    </rPh>
    <rPh sb="16" eb="18">
      <t>ジコ</t>
    </rPh>
    <rPh sb="18" eb="20">
      <t>ショウヒ</t>
    </rPh>
    <rPh sb="20" eb="21">
      <t>リョウ</t>
    </rPh>
    <rPh sb="21" eb="22">
      <t>フク</t>
    </rPh>
    <rPh sb="25" eb="27">
      <t>キサイ</t>
    </rPh>
    <phoneticPr fontId="1"/>
  </si>
  <si>
    <t>PPAによる太陽光発電設備容量（kW）</t>
    <rPh sb="6" eb="9">
      <t>タイヨウコウ</t>
    </rPh>
    <rPh sb="9" eb="11">
      <t>ハツデン</t>
    </rPh>
    <rPh sb="11" eb="13">
      <t>セツビ</t>
    </rPh>
    <rPh sb="13" eb="15">
      <t>ヨウリョウ</t>
    </rPh>
    <phoneticPr fontId="1"/>
  </si>
  <si>
    <t>PPAによる蓄電池容量（kWh）</t>
    <rPh sb="6" eb="9">
      <t>チクデンチ</t>
    </rPh>
    <rPh sb="9" eb="11">
      <t>ヨウリョウ</t>
    </rPh>
    <phoneticPr fontId="1"/>
  </si>
  <si>
    <t>排出係数（0.388kg-CO2）</t>
    <rPh sb="0" eb="4">
      <t>ハイシュツケイスウ</t>
    </rPh>
    <phoneticPr fontId="1"/>
  </si>
  <si>
    <t>基準単価
との差額
（年額）</t>
    <rPh sb="0" eb="2">
      <t>キジュン</t>
    </rPh>
    <rPh sb="2" eb="4">
      <t>タンカ</t>
    </rPh>
    <rPh sb="7" eb="9">
      <t>サガク</t>
    </rPh>
    <rPh sb="11" eb="13">
      <t>ネンガク</t>
    </rPh>
    <phoneticPr fontId="1"/>
  </si>
  <si>
    <t>kWh</t>
    <phoneticPr fontId="1"/>
  </si>
  <si>
    <t>t-CO2</t>
    <phoneticPr fontId="1"/>
  </si>
  <si>
    <t>PPA電気料金単価（円）</t>
    <rPh sb="3" eb="5">
      <t>デンキ</t>
    </rPh>
    <rPh sb="5" eb="7">
      <t>リョウキン</t>
    </rPh>
    <rPh sb="7" eb="9">
      <t>タンカ</t>
    </rPh>
    <rPh sb="10" eb="11">
      <t>エン</t>
    </rPh>
    <phoneticPr fontId="1"/>
  </si>
  <si>
    <t>PPAによる想定自家消費電力量（kWh）</t>
    <rPh sb="6" eb="8">
      <t>ソウテイ</t>
    </rPh>
    <rPh sb="8" eb="10">
      <t>ジカ</t>
    </rPh>
    <rPh sb="10" eb="12">
      <t>ショウヒ</t>
    </rPh>
    <rPh sb="12" eb="14">
      <t>デンリョク</t>
    </rPh>
    <rPh sb="14" eb="15">
      <t>リョウ</t>
    </rPh>
    <phoneticPr fontId="1"/>
  </si>
  <si>
    <t>%</t>
    <phoneticPr fontId="1"/>
  </si>
  <si>
    <t>温室効果ガス排出削減量（t-CO2）</t>
    <rPh sb="0" eb="2">
      <t>オンシツ</t>
    </rPh>
    <rPh sb="2" eb="4">
      <t>コウカ</t>
    </rPh>
    <rPh sb="6" eb="8">
      <t>ハイシュツ</t>
    </rPh>
    <rPh sb="8" eb="10">
      <t>サクゲン</t>
    </rPh>
    <rPh sb="10" eb="11">
      <t>リョウ</t>
    </rPh>
    <phoneticPr fontId="1"/>
  </si>
  <si>
    <t>自家消費率（%）</t>
    <rPh sb="0" eb="5">
      <t>ジカショウヒリツ</t>
    </rPh>
    <phoneticPr fontId="1"/>
  </si>
  <si>
    <t>従量料金単価（円/kWh）</t>
    <rPh sb="0" eb="2">
      <t>ジュウリョウ</t>
    </rPh>
    <rPh sb="2" eb="4">
      <t>リョウキン</t>
    </rPh>
    <rPh sb="4" eb="6">
      <t>タンカ</t>
    </rPh>
    <rPh sb="7" eb="8">
      <t>エン</t>
    </rPh>
    <phoneticPr fontId="1"/>
  </si>
  <si>
    <t>基準年間電気料金</t>
    <rPh sb="0" eb="2">
      <t>キジュン</t>
    </rPh>
    <rPh sb="2" eb="4">
      <t>ネンカン</t>
    </rPh>
    <rPh sb="4" eb="8">
      <t>デンキリョウキン</t>
    </rPh>
    <phoneticPr fontId="1"/>
  </si>
  <si>
    <t>提案年間電気料金</t>
    <rPh sb="0" eb="2">
      <t>テイアン</t>
    </rPh>
    <rPh sb="2" eb="4">
      <t>ネンカン</t>
    </rPh>
    <rPh sb="4" eb="8">
      <t>デンキリョウキン</t>
    </rPh>
    <phoneticPr fontId="1"/>
  </si>
  <si>
    <t>　　電気使用量（kWh）</t>
    <rPh sb="2" eb="7">
      <t>デンキシヨウリョウ</t>
    </rPh>
    <phoneticPr fontId="1"/>
  </si>
  <si>
    <t>　　従量料金（円）</t>
    <rPh sb="2" eb="4">
      <t>ジュウリョウ</t>
    </rPh>
    <rPh sb="4" eb="6">
      <t>リョウキン</t>
    </rPh>
    <rPh sb="7" eb="8">
      <t>エン</t>
    </rPh>
    <phoneticPr fontId="1"/>
  </si>
  <si>
    <t>　　基本料金（円）　　力率0.85</t>
    <rPh sb="2" eb="6">
      <t>キホンリョウキン</t>
    </rPh>
    <rPh sb="7" eb="8">
      <t>エン</t>
    </rPh>
    <rPh sb="11" eb="13">
      <t>リキリツ</t>
    </rPh>
    <phoneticPr fontId="1"/>
  </si>
  <si>
    <r>
      <t>　　PPA想定自家消費電力量　</t>
    </r>
    <r>
      <rPr>
        <sz val="11"/>
        <color rgb="FFFF0000"/>
        <rFont val="Meiryo UI"/>
        <family val="3"/>
        <charset val="128"/>
      </rPr>
      <t>※</t>
    </r>
    <rPh sb="5" eb="7">
      <t>ソウテイ</t>
    </rPh>
    <rPh sb="7" eb="9">
      <t>ジカ</t>
    </rPh>
    <rPh sb="9" eb="11">
      <t>ショウヒ</t>
    </rPh>
    <rPh sb="11" eb="13">
      <t>デンリョク</t>
    </rPh>
    <rPh sb="13" eb="14">
      <t>リョウ</t>
    </rPh>
    <phoneticPr fontId="1"/>
  </si>
  <si>
    <t>　　PPA電気料金（円）</t>
    <rPh sb="5" eb="9">
      <t>デンキリョウキン</t>
    </rPh>
    <rPh sb="10" eb="11">
      <t>エン</t>
    </rPh>
    <phoneticPr fontId="1"/>
  </si>
  <si>
    <t>　　基準情報</t>
    <rPh sb="2" eb="4">
      <t>キジュン</t>
    </rPh>
    <rPh sb="4" eb="6">
      <t>ジョウホウ</t>
    </rPh>
    <phoneticPr fontId="1"/>
  </si>
  <si>
    <t>　　提案内容</t>
    <rPh sb="2" eb="6">
      <t>テイアンナイヨウ</t>
    </rPh>
    <phoneticPr fontId="1"/>
  </si>
  <si>
    <t>　　施設電気使用量（基準）（kWh）</t>
    <rPh sb="2" eb="4">
      <t>シセツ</t>
    </rPh>
    <rPh sb="4" eb="6">
      <t>デンキ</t>
    </rPh>
    <rPh sb="6" eb="9">
      <t>シヨウリョウ</t>
    </rPh>
    <rPh sb="10" eb="12">
      <t>キジュン</t>
    </rPh>
    <phoneticPr fontId="1"/>
  </si>
  <si>
    <t>＜基準電気料金＞</t>
    <rPh sb="1" eb="3">
      <t>キジュン</t>
    </rPh>
    <rPh sb="3" eb="5">
      <t>デンキ</t>
    </rPh>
    <rPh sb="5" eb="7">
      <t>リョウキン</t>
    </rPh>
    <phoneticPr fontId="1"/>
  </si>
  <si>
    <t>自家消費量（kWh）</t>
    <rPh sb="0" eb="5">
      <t>ジカショウヒリョウ</t>
    </rPh>
    <phoneticPr fontId="1"/>
  </si>
  <si>
    <t>【自動計算】</t>
    <phoneticPr fontId="1"/>
  </si>
  <si>
    <t>・・・提案する数値を入力すること</t>
    <rPh sb="3" eb="5">
      <t>テイアン</t>
    </rPh>
    <rPh sb="7" eb="9">
      <t>スウチ</t>
    </rPh>
    <rPh sb="10" eb="12">
      <t>ニュウリョク</t>
    </rPh>
    <phoneticPr fontId="1"/>
  </si>
  <si>
    <t>基準</t>
  </si>
  <si>
    <t>　　不足分電気購入量（kWh）</t>
    <phoneticPr fontId="1"/>
  </si>
  <si>
    <t>　　不足分電気使用量（kWh）</t>
    <phoneticPr fontId="1"/>
  </si>
  <si>
    <t>＜PPA提案(補助金なし)＞</t>
    <rPh sb="4" eb="6">
      <t>テイアン</t>
    </rPh>
    <rPh sb="7" eb="10">
      <t>ホジョキン</t>
    </rPh>
    <phoneticPr fontId="1"/>
  </si>
  <si>
    <t>別紙　電気料金シミュレーション【揖斐総合庁舎】</t>
    <rPh sb="0" eb="2">
      <t>ベッシ</t>
    </rPh>
    <rPh sb="16" eb="18">
      <t>イビ</t>
    </rPh>
    <phoneticPr fontId="1"/>
  </si>
  <si>
    <t>【参考】＜PPA提案(補助金あり)＞</t>
    <rPh sb="1" eb="3">
      <t>サンコウ</t>
    </rPh>
    <rPh sb="8" eb="10">
      <t>テイアン</t>
    </rPh>
    <rPh sb="11" eb="14">
      <t>ホジョキン</t>
    </rPh>
    <phoneticPr fontId="1"/>
  </si>
  <si>
    <t>別紙　電気料金シミュレーション【東濃西部総合庁舎】</t>
    <rPh sb="0" eb="2">
      <t>ベッシ</t>
    </rPh>
    <rPh sb="16" eb="18">
      <t>トウノウ</t>
    </rPh>
    <rPh sb="18" eb="20">
      <t>セイブ</t>
    </rPh>
    <rPh sb="20" eb="22">
      <t>ソウゴウ</t>
    </rPh>
    <phoneticPr fontId="1"/>
  </si>
  <si>
    <t>別紙　電気料金シミュレーション【恵那総合庁舎】</t>
    <rPh sb="0" eb="2">
      <t>ベッシ</t>
    </rPh>
    <rPh sb="16" eb="18">
      <t>エナ</t>
    </rPh>
    <rPh sb="18" eb="20">
      <t>ソウゴウ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</si>
</sst>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_ "/>
    <numFmt numFmtId="178" formatCode="#,##0;&quot;▲ &quot;#,##0"/>
    <numFmt numFmtId="179" formatCode="0.00_);[Red]\(0.00\)"/>
    <numFmt numFmtId="180" formatCode="0.00_ "/>
    <numFmt numFmtId="181" formatCode="#,##0_ ;[Red]\-#,##0\ "/>
  </numFmts>
  <fonts count="13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indexed="81"/>
      <name val="MS P ゴシック"/>
      <family val="3"/>
      <charset val="128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7" fillId="0" borderId="0" xfId="0" applyFont="1" applyAlignment="1">
      <alignment horizontal="right" vertical="center"/>
    </xf>
    <xf numFmtId="38" fontId="7" fillId="2" borderId="13" xfId="2" applyFont="1" applyFill="1" applyBorder="1" applyAlignment="1" applyProtection="1">
      <alignment vertical="center"/>
      <protection locked="0"/>
    </xf>
    <xf numFmtId="40" fontId="7" fillId="2" borderId="13" xfId="2" applyNumberFormat="1" applyFont="1" applyFill="1" applyBorder="1" applyAlignment="1" applyProtection="1">
      <alignment vertical="center"/>
      <protection locked="0"/>
    </xf>
    <xf numFmtId="176" fontId="7" fillId="2" borderId="17" xfId="0" applyNumberFormat="1" applyFont="1" applyFill="1" applyBorder="1" applyProtection="1">
      <alignment vertical="center"/>
      <protection locked="0"/>
    </xf>
    <xf numFmtId="176" fontId="7" fillId="2" borderId="18" xfId="0" applyNumberFormat="1" applyFont="1" applyFill="1" applyBorder="1" applyProtection="1">
      <alignment vertical="center"/>
      <protection locked="0"/>
    </xf>
    <xf numFmtId="176" fontId="7" fillId="2" borderId="19" xfId="0" applyNumberFormat="1" applyFont="1" applyFill="1" applyBorder="1" applyProtection="1">
      <alignment vertical="center"/>
      <protection locked="0"/>
    </xf>
    <xf numFmtId="0" fontId="1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38" fontId="7" fillId="2" borderId="13" xfId="2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38" fontId="0" fillId="0" borderId="12" xfId="2" applyFont="1" applyFill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176" fontId="0" fillId="0" borderId="1" xfId="0" applyNumberFormat="1" applyFont="1" applyFill="1" applyBorder="1" applyProtection="1">
      <alignment vertical="center"/>
    </xf>
    <xf numFmtId="176" fontId="0" fillId="0" borderId="2" xfId="0" applyNumberFormat="1" applyFont="1" applyFill="1" applyBorder="1" applyProtection="1">
      <alignment vertical="center"/>
    </xf>
    <xf numFmtId="176" fontId="0" fillId="0" borderId="6" xfId="0" applyNumberFormat="1" applyFont="1" applyBorder="1" applyProtection="1">
      <alignment vertical="center"/>
    </xf>
    <xf numFmtId="176" fontId="0" fillId="0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/>
    </xf>
    <xf numFmtId="176" fontId="0" fillId="0" borderId="1" xfId="0" applyNumberFormat="1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180" fontId="0" fillId="0" borderId="1" xfId="0" applyNumberFormat="1" applyFill="1" applyBorder="1" applyAlignment="1" applyProtection="1">
      <alignment vertical="center" shrinkToFit="1"/>
    </xf>
    <xf numFmtId="0" fontId="4" fillId="0" borderId="14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indent="1"/>
    </xf>
    <xf numFmtId="177" fontId="0" fillId="0" borderId="1" xfId="0" applyNumberFormat="1" applyFill="1" applyBorder="1" applyAlignment="1" applyProtection="1">
      <alignment vertical="center" shrinkToFit="1"/>
    </xf>
    <xf numFmtId="176" fontId="0" fillId="0" borderId="2" xfId="0" applyNumberFormat="1" applyFont="1" applyBorder="1" applyProtection="1">
      <alignment vertical="center"/>
    </xf>
    <xf numFmtId="176" fontId="4" fillId="3" borderId="8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vertical="center"/>
    </xf>
    <xf numFmtId="177" fontId="0" fillId="0" borderId="0" xfId="0" applyNumberFormat="1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0" xfId="0" applyBorder="1" applyAlignment="1" applyProtection="1">
      <alignment horizontal="center" vertical="center"/>
    </xf>
    <xf numFmtId="176" fontId="5" fillId="0" borderId="0" xfId="0" applyNumberFormat="1" applyFont="1" applyBorder="1" applyProtection="1">
      <alignment vertical="center"/>
    </xf>
    <xf numFmtId="0" fontId="0" fillId="0" borderId="0" xfId="0" applyBorder="1" applyAlignment="1" applyProtection="1">
      <alignment vertical="center" textRotation="255"/>
    </xf>
    <xf numFmtId="176" fontId="6" fillId="0" borderId="1" xfId="0" applyNumberFormat="1" applyFont="1" applyBorder="1" applyProtection="1">
      <alignment vertical="center"/>
    </xf>
    <xf numFmtId="176" fontId="6" fillId="0" borderId="2" xfId="0" applyNumberFormat="1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2" xfId="0" applyBorder="1" applyAlignment="1" applyProtection="1">
      <alignment horizontal="left" vertical="center"/>
    </xf>
    <xf numFmtId="176" fontId="6" fillId="0" borderId="20" xfId="0" applyNumberFormat="1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38" fontId="0" fillId="0" borderId="5" xfId="2" applyFont="1" applyFill="1" applyBorder="1" applyAlignment="1" applyProtection="1">
      <alignment vertical="center"/>
    </xf>
    <xf numFmtId="38" fontId="0" fillId="0" borderId="16" xfId="2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180" fontId="0" fillId="0" borderId="4" xfId="0" applyNumberFormat="1" applyFill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vertical="center" shrinkToFit="1"/>
    </xf>
    <xf numFmtId="0" fontId="0" fillId="0" borderId="2" xfId="0" applyFont="1" applyBorder="1" applyAlignment="1" applyProtection="1">
      <alignment horizontal="left" vertical="center"/>
    </xf>
    <xf numFmtId="176" fontId="6" fillId="0" borderId="1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181" fontId="6" fillId="3" borderId="1" xfId="0" applyNumberFormat="1" applyFont="1" applyFill="1" applyBorder="1" applyProtection="1">
      <alignment vertical="center"/>
    </xf>
    <xf numFmtId="0" fontId="6" fillId="0" borderId="1" xfId="0" applyFont="1" applyBorder="1" applyProtection="1">
      <alignment vertical="center"/>
    </xf>
    <xf numFmtId="179" fontId="6" fillId="3" borderId="1" xfId="0" applyNumberFormat="1" applyFont="1" applyFill="1" applyBorder="1" applyProtection="1">
      <alignment vertical="center"/>
    </xf>
    <xf numFmtId="0" fontId="0" fillId="0" borderId="0" xfId="0" applyFill="1" applyProtection="1">
      <alignment vertical="center"/>
    </xf>
    <xf numFmtId="179" fontId="6" fillId="3" borderId="1" xfId="1" applyNumberFormat="1" applyFont="1" applyFill="1" applyBorder="1" applyProtection="1">
      <alignment vertical="center"/>
    </xf>
    <xf numFmtId="176" fontId="6" fillId="0" borderId="1" xfId="0" applyNumberFormat="1" applyFont="1" applyFill="1" applyBorder="1" applyProtection="1">
      <alignment vertical="center"/>
    </xf>
    <xf numFmtId="176" fontId="7" fillId="2" borderId="13" xfId="0" applyNumberFormat="1" applyFont="1" applyFill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wrapText="1"/>
    </xf>
    <xf numFmtId="0" fontId="4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0" fillId="0" borderId="21" xfId="0" applyBorder="1" applyProtection="1">
      <alignment vertical="center"/>
    </xf>
    <xf numFmtId="0" fontId="7" fillId="0" borderId="21" xfId="0" applyFont="1" applyBorder="1" applyAlignment="1" applyProtection="1">
      <alignment horizontal="right" vertical="center"/>
    </xf>
    <xf numFmtId="0" fontId="0" fillId="0" borderId="2" xfId="0" applyFill="1" applyBorder="1" applyAlignment="1" applyProtection="1">
      <alignment vertical="center" wrapText="1"/>
    </xf>
    <xf numFmtId="0" fontId="0" fillId="0" borderId="9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 textRotation="255" shrinkToFit="1"/>
    </xf>
    <xf numFmtId="0" fontId="0" fillId="0" borderId="10" xfId="0" applyBorder="1" applyAlignment="1" applyProtection="1">
      <alignment horizontal="center" vertical="center" textRotation="255" shrinkToFit="1"/>
    </xf>
    <xf numFmtId="0" fontId="0" fillId="0" borderId="4" xfId="0" applyBorder="1" applyAlignment="1" applyProtection="1">
      <alignment horizontal="center" vertical="center" textRotation="255" shrinkToFit="1"/>
    </xf>
    <xf numFmtId="0" fontId="0" fillId="0" borderId="1" xfId="0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center" vertical="center" textRotation="255"/>
    </xf>
    <xf numFmtId="0" fontId="0" fillId="0" borderId="10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 textRotation="255"/>
    </xf>
    <xf numFmtId="0" fontId="0" fillId="0" borderId="2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8" fillId="0" borderId="15" xfId="0" applyNumberFormat="1" applyFont="1" applyBorder="1" applyAlignment="1" applyProtection="1">
      <alignment horizontal="center" vertical="center"/>
    </xf>
    <xf numFmtId="176" fontId="9" fillId="0" borderId="15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78" fontId="0" fillId="3" borderId="1" xfId="0" applyNumberFormat="1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3" xfId="0" applyBorder="1" applyAlignment="1" applyProtection="1">
      <alignment horizontal="left" vertical="center" indent="1"/>
    </xf>
    <xf numFmtId="0" fontId="0" fillId="0" borderId="9" xfId="0" applyBorder="1" applyAlignment="1" applyProtection="1">
      <alignment horizontal="left" vertical="center" inden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E9A9-C334-44D0-B487-B9C6F69D3F98}">
  <sheetPr>
    <pageSetUpPr fitToPage="1"/>
  </sheetPr>
  <dimension ref="A1:Z42"/>
  <sheetViews>
    <sheetView tabSelected="1" view="pageBreakPreview" zoomScale="85" zoomScaleNormal="85" zoomScaleSheetLayoutView="85" workbookViewId="0">
      <selection activeCell="D14" sqref="D14"/>
    </sheetView>
  </sheetViews>
  <sheetFormatPr defaultRowHeight="15"/>
  <cols>
    <col min="1" max="1" width="4.453125" customWidth="1"/>
    <col min="2" max="2" width="9.7265625" customWidth="1"/>
    <col min="3" max="3" width="23.7265625" customWidth="1"/>
    <col min="4" max="4" width="8.36328125" bestFit="1" customWidth="1"/>
    <col min="5" max="5" width="3.7265625" customWidth="1"/>
    <col min="6" max="6" width="4.453125" customWidth="1"/>
    <col min="7" max="7" width="28.36328125" customWidth="1"/>
    <col min="8" max="20" width="10.54296875" customWidth="1"/>
    <col min="21" max="21" width="21.453125" style="2" customWidth="1"/>
    <col min="22" max="22" width="1.90625" customWidth="1"/>
    <col min="28" max="28" width="11.7265625" bestFit="1" customWidth="1"/>
  </cols>
  <sheetData>
    <row r="1" spans="1:22" ht="27" customHeight="1" thickBot="1">
      <c r="A1" s="8" t="s">
        <v>53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1"/>
      <c r="V1" s="9"/>
    </row>
    <row r="2" spans="1:22" ht="24.45" customHeight="1" thickBot="1">
      <c r="A2" s="10"/>
      <c r="B2" s="9"/>
      <c r="C2" s="9"/>
      <c r="D2" s="9"/>
      <c r="E2" s="9"/>
      <c r="F2" s="9"/>
      <c r="G2" s="9"/>
      <c r="H2" s="12"/>
      <c r="I2" s="10" t="s">
        <v>48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1"/>
      <c r="V2" s="9"/>
    </row>
    <row r="3" spans="1:22" ht="24.45" customHeight="1">
      <c r="A3" s="67" t="s">
        <v>45</v>
      </c>
      <c r="B3" s="13"/>
      <c r="C3" s="13"/>
      <c r="D3" s="14" t="s">
        <v>20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4" t="s">
        <v>20</v>
      </c>
      <c r="U3" s="11"/>
      <c r="V3" s="9"/>
    </row>
    <row r="4" spans="1:22" ht="24.45" customHeight="1">
      <c r="A4" s="70" t="s">
        <v>42</v>
      </c>
      <c r="B4" s="71"/>
      <c r="C4" s="71"/>
      <c r="D4" s="72"/>
      <c r="E4" s="9"/>
      <c r="F4" s="9"/>
      <c r="G4" s="9"/>
      <c r="H4" s="15" t="s">
        <v>14</v>
      </c>
      <c r="I4" s="15" t="s">
        <v>15</v>
      </c>
      <c r="J4" s="15" t="s">
        <v>4</v>
      </c>
      <c r="K4" s="15" t="s">
        <v>5</v>
      </c>
      <c r="L4" s="15" t="s">
        <v>6</v>
      </c>
      <c r="M4" s="15" t="s">
        <v>7</v>
      </c>
      <c r="N4" s="15" t="s">
        <v>12</v>
      </c>
      <c r="O4" s="15" t="s">
        <v>13</v>
      </c>
      <c r="P4" s="15" t="s">
        <v>1</v>
      </c>
      <c r="Q4" s="15" t="s">
        <v>2</v>
      </c>
      <c r="R4" s="15" t="s">
        <v>3</v>
      </c>
      <c r="S4" s="16" t="s">
        <v>11</v>
      </c>
      <c r="T4" s="17" t="s">
        <v>8</v>
      </c>
      <c r="U4" s="11"/>
      <c r="V4" s="9"/>
    </row>
    <row r="5" spans="1:22" ht="24.45" customHeight="1">
      <c r="A5" s="73" t="s">
        <v>44</v>
      </c>
      <c r="B5" s="73"/>
      <c r="C5" s="73"/>
      <c r="D5" s="18">
        <f>T5</f>
        <v>315021</v>
      </c>
      <c r="E5" s="9"/>
      <c r="F5" s="19" t="s">
        <v>37</v>
      </c>
      <c r="G5" s="20"/>
      <c r="H5" s="21">
        <v>18227</v>
      </c>
      <c r="I5" s="21">
        <v>17555.333333333332</v>
      </c>
      <c r="J5" s="21">
        <v>23351</v>
      </c>
      <c r="K5" s="21">
        <v>32539.333333333332</v>
      </c>
      <c r="L5" s="21">
        <v>37503.666666666664</v>
      </c>
      <c r="M5" s="21">
        <v>31204.666666666668</v>
      </c>
      <c r="N5" s="21">
        <v>21141</v>
      </c>
      <c r="O5" s="21">
        <v>18752.333333333332</v>
      </c>
      <c r="P5" s="21">
        <v>28983.333333333332</v>
      </c>
      <c r="Q5" s="21">
        <v>30849.666666666668</v>
      </c>
      <c r="R5" s="21">
        <v>29283.666666666668</v>
      </c>
      <c r="S5" s="22">
        <v>25630</v>
      </c>
      <c r="T5" s="23">
        <f t="shared" ref="T5:T7" si="0">SUM(H5:S5)</f>
        <v>315021</v>
      </c>
      <c r="U5" s="11"/>
      <c r="V5" s="9"/>
    </row>
    <row r="6" spans="1:22" ht="24.45" customHeight="1" thickBot="1">
      <c r="A6" s="78" t="s">
        <v>16</v>
      </c>
      <c r="B6" s="77" t="s">
        <v>0</v>
      </c>
      <c r="C6" s="77"/>
      <c r="D6" s="24">
        <v>169</v>
      </c>
      <c r="E6" s="9"/>
      <c r="F6" s="74" t="s">
        <v>49</v>
      </c>
      <c r="G6" s="25" t="s">
        <v>39</v>
      </c>
      <c r="H6" s="26">
        <f t="shared" ref="H6:S6" si="1">$D6*$D7*0.85</f>
        <v>274983.44900000002</v>
      </c>
      <c r="I6" s="26">
        <f t="shared" si="1"/>
        <v>274983.44900000002</v>
      </c>
      <c r="J6" s="26">
        <f t="shared" si="1"/>
        <v>274983.44900000002</v>
      </c>
      <c r="K6" s="26">
        <f t="shared" si="1"/>
        <v>274983.44900000002</v>
      </c>
      <c r="L6" s="26">
        <f t="shared" si="1"/>
        <v>274983.44900000002</v>
      </c>
      <c r="M6" s="26">
        <f t="shared" si="1"/>
        <v>274983.44900000002</v>
      </c>
      <c r="N6" s="26">
        <f t="shared" si="1"/>
        <v>274983.44900000002</v>
      </c>
      <c r="O6" s="26">
        <f t="shared" si="1"/>
        <v>274983.44900000002</v>
      </c>
      <c r="P6" s="26">
        <f t="shared" si="1"/>
        <v>274983.44900000002</v>
      </c>
      <c r="Q6" s="26">
        <f t="shared" si="1"/>
        <v>274983.44900000002</v>
      </c>
      <c r="R6" s="26">
        <f t="shared" si="1"/>
        <v>274983.44900000002</v>
      </c>
      <c r="S6" s="26">
        <f t="shared" si="1"/>
        <v>274983.44900000002</v>
      </c>
      <c r="T6" s="23">
        <f t="shared" si="0"/>
        <v>3299801.3880000003</v>
      </c>
      <c r="U6" s="27" t="s">
        <v>47</v>
      </c>
      <c r="V6" s="9"/>
    </row>
    <row r="7" spans="1:22" ht="24.45" customHeight="1">
      <c r="A7" s="79"/>
      <c r="B7" s="77" t="s">
        <v>9</v>
      </c>
      <c r="C7" s="77"/>
      <c r="D7" s="28">
        <v>1914.26</v>
      </c>
      <c r="E7" s="9"/>
      <c r="F7" s="75"/>
      <c r="G7" s="25" t="s">
        <v>38</v>
      </c>
      <c r="H7" s="26">
        <f t="shared" ref="H7:S7" si="2">H5*$D8</f>
        <v>463512.61</v>
      </c>
      <c r="I7" s="26">
        <f t="shared" si="2"/>
        <v>446432.12666666665</v>
      </c>
      <c r="J7" s="26">
        <f t="shared" si="2"/>
        <v>593815.93000000005</v>
      </c>
      <c r="K7" s="26">
        <f t="shared" si="2"/>
        <v>827475.24666666659</v>
      </c>
      <c r="L7" s="26">
        <f t="shared" si="2"/>
        <v>953718.24333333329</v>
      </c>
      <c r="M7" s="26">
        <f t="shared" si="2"/>
        <v>793534.67333333334</v>
      </c>
      <c r="N7" s="26">
        <f t="shared" si="2"/>
        <v>537615.63</v>
      </c>
      <c r="O7" s="26">
        <f t="shared" si="2"/>
        <v>476871.83666666661</v>
      </c>
      <c r="P7" s="26">
        <f t="shared" si="2"/>
        <v>737046.16666666663</v>
      </c>
      <c r="Q7" s="26">
        <f t="shared" si="2"/>
        <v>784507.02333333332</v>
      </c>
      <c r="R7" s="26">
        <f t="shared" si="2"/>
        <v>744683.64333333331</v>
      </c>
      <c r="S7" s="26">
        <f t="shared" si="2"/>
        <v>651770.9</v>
      </c>
      <c r="T7" s="23">
        <f t="shared" si="0"/>
        <v>8010984.0300000012</v>
      </c>
      <c r="U7" s="29" t="s">
        <v>35</v>
      </c>
      <c r="V7" s="9"/>
    </row>
    <row r="8" spans="1:22" ht="24.45" customHeight="1" thickBot="1">
      <c r="A8" s="80"/>
      <c r="B8" s="30" t="s">
        <v>34</v>
      </c>
      <c r="C8" s="25"/>
      <c r="D8" s="31">
        <v>25.43</v>
      </c>
      <c r="E8" s="9"/>
      <c r="F8" s="76"/>
      <c r="G8" s="15" t="s">
        <v>8</v>
      </c>
      <c r="H8" s="26">
        <f>SUM(H6:H7)</f>
        <v>738496.05900000001</v>
      </c>
      <c r="I8" s="26">
        <f t="shared" ref="I8:S8" si="3">SUM(I6:I7)</f>
        <v>721415.57566666673</v>
      </c>
      <c r="J8" s="26">
        <f t="shared" si="3"/>
        <v>868799.37900000007</v>
      </c>
      <c r="K8" s="26">
        <f t="shared" si="3"/>
        <v>1102458.6956666666</v>
      </c>
      <c r="L8" s="26">
        <f t="shared" si="3"/>
        <v>1228701.6923333332</v>
      </c>
      <c r="M8" s="26">
        <f t="shared" si="3"/>
        <v>1068518.1223333334</v>
      </c>
      <c r="N8" s="26">
        <f t="shared" si="3"/>
        <v>812599.07900000003</v>
      </c>
      <c r="O8" s="26">
        <f t="shared" si="3"/>
        <v>751855.28566666669</v>
      </c>
      <c r="P8" s="26">
        <f t="shared" si="3"/>
        <v>1012029.6156666667</v>
      </c>
      <c r="Q8" s="26">
        <f t="shared" si="3"/>
        <v>1059490.4723333335</v>
      </c>
      <c r="R8" s="26">
        <f t="shared" si="3"/>
        <v>1019667.0923333333</v>
      </c>
      <c r="S8" s="32">
        <f t="shared" si="3"/>
        <v>926754.34900000005</v>
      </c>
      <c r="T8" s="23">
        <f>SUM(H8:S8)</f>
        <v>11310785.418</v>
      </c>
      <c r="U8" s="33">
        <f>T8</f>
        <v>11310785.418</v>
      </c>
      <c r="V8" s="9"/>
    </row>
    <row r="9" spans="1:22" ht="24.45" customHeight="1">
      <c r="A9" s="34"/>
      <c r="B9" s="35"/>
      <c r="C9" s="36"/>
      <c r="D9" s="37"/>
      <c r="E9" s="9"/>
      <c r="F9" s="38"/>
      <c r="G9" s="39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11"/>
      <c r="V9" s="9"/>
    </row>
    <row r="10" spans="1:22" ht="24.45" customHeight="1">
      <c r="A10" s="9"/>
      <c r="B10" s="9"/>
      <c r="C10" s="9"/>
      <c r="D10" s="9"/>
      <c r="E10" s="9"/>
      <c r="F10" s="41"/>
      <c r="G10" s="35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11"/>
      <c r="V10" s="9"/>
    </row>
    <row r="11" spans="1:22" ht="24.45" customHeight="1">
      <c r="A11" s="66" t="s">
        <v>52</v>
      </c>
      <c r="B11" s="9"/>
      <c r="C11" s="9"/>
      <c r="D11" s="14" t="s">
        <v>20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4" t="s">
        <v>20</v>
      </c>
      <c r="U11" s="11"/>
      <c r="V11" s="9"/>
    </row>
    <row r="12" spans="1:22" ht="24.45" customHeight="1">
      <c r="A12" s="81" t="s">
        <v>43</v>
      </c>
      <c r="B12" s="82"/>
      <c r="C12" s="82"/>
      <c r="D12" s="83"/>
      <c r="E12" s="9"/>
      <c r="F12" s="9"/>
      <c r="G12" s="9"/>
      <c r="H12" s="15" t="s">
        <v>14</v>
      </c>
      <c r="I12" s="15" t="s">
        <v>15</v>
      </c>
      <c r="J12" s="15" t="s">
        <v>4</v>
      </c>
      <c r="K12" s="15" t="s">
        <v>5</v>
      </c>
      <c r="L12" s="15" t="s">
        <v>6</v>
      </c>
      <c r="M12" s="15" t="s">
        <v>7</v>
      </c>
      <c r="N12" s="15" t="s">
        <v>12</v>
      </c>
      <c r="O12" s="15" t="s">
        <v>13</v>
      </c>
      <c r="P12" s="15" t="s">
        <v>1</v>
      </c>
      <c r="Q12" s="15" t="s">
        <v>2</v>
      </c>
      <c r="R12" s="15" t="s">
        <v>3</v>
      </c>
      <c r="S12" s="16" t="s">
        <v>11</v>
      </c>
      <c r="T12" s="17" t="s">
        <v>8</v>
      </c>
      <c r="U12" s="11"/>
      <c r="V12" s="9"/>
    </row>
    <row r="13" spans="1:22" ht="24.45" customHeight="1" thickBot="1">
      <c r="A13" s="73" t="s">
        <v>44</v>
      </c>
      <c r="B13" s="73"/>
      <c r="C13" s="73"/>
      <c r="D13" s="18">
        <f>D5</f>
        <v>315021</v>
      </c>
      <c r="E13" s="9"/>
      <c r="F13" s="19" t="s">
        <v>37</v>
      </c>
      <c r="G13" s="20"/>
      <c r="H13" s="42">
        <f>H5</f>
        <v>18227</v>
      </c>
      <c r="I13" s="42">
        <f t="shared" ref="I13:J13" si="4">I5</f>
        <v>17555.333333333332</v>
      </c>
      <c r="J13" s="42">
        <f t="shared" si="4"/>
        <v>23351</v>
      </c>
      <c r="K13" s="42">
        <f>K5</f>
        <v>32539.333333333332</v>
      </c>
      <c r="L13" s="42">
        <f t="shared" ref="L13:S13" si="5">L5</f>
        <v>37503.666666666664</v>
      </c>
      <c r="M13" s="42">
        <f t="shared" si="5"/>
        <v>31204.666666666668</v>
      </c>
      <c r="N13" s="42">
        <f t="shared" si="5"/>
        <v>21141</v>
      </c>
      <c r="O13" s="42">
        <f t="shared" si="5"/>
        <v>18752.333333333332</v>
      </c>
      <c r="P13" s="42">
        <f t="shared" si="5"/>
        <v>28983.333333333332</v>
      </c>
      <c r="Q13" s="42">
        <f t="shared" si="5"/>
        <v>30849.666666666668</v>
      </c>
      <c r="R13" s="42">
        <f t="shared" si="5"/>
        <v>29283.666666666668</v>
      </c>
      <c r="S13" s="43">
        <f t="shared" si="5"/>
        <v>25630</v>
      </c>
      <c r="T13" s="44">
        <f>SUM(H13:S13)</f>
        <v>315021</v>
      </c>
      <c r="U13" s="11"/>
      <c r="V13" s="9"/>
    </row>
    <row r="14" spans="1:22" ht="24.45" customHeight="1" thickBot="1">
      <c r="A14" s="91" t="s">
        <v>10</v>
      </c>
      <c r="B14" s="77" t="s">
        <v>23</v>
      </c>
      <c r="C14" s="84"/>
      <c r="D14" s="3"/>
      <c r="E14" s="9"/>
      <c r="F14" s="85" t="s">
        <v>10</v>
      </c>
      <c r="G14" s="45" t="s">
        <v>40</v>
      </c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46">
        <f t="shared" ref="T14:T19" si="6">SUM(H14:S14)</f>
        <v>0</v>
      </c>
      <c r="U14" s="11"/>
      <c r="V14" s="9"/>
    </row>
    <row r="15" spans="1:22" ht="24.45" customHeight="1" thickBot="1">
      <c r="A15" s="91"/>
      <c r="B15" s="77" t="s">
        <v>24</v>
      </c>
      <c r="C15" s="84"/>
      <c r="D15" s="3"/>
      <c r="E15" s="9"/>
      <c r="F15" s="86"/>
      <c r="G15" s="45" t="s">
        <v>41</v>
      </c>
      <c r="H15" s="47">
        <f t="shared" ref="H15:S15" si="7">($D17*H14)</f>
        <v>0</v>
      </c>
      <c r="I15" s="47">
        <f t="shared" si="7"/>
        <v>0</v>
      </c>
      <c r="J15" s="47">
        <f t="shared" si="7"/>
        <v>0</v>
      </c>
      <c r="K15" s="47">
        <f t="shared" si="7"/>
        <v>0</v>
      </c>
      <c r="L15" s="47">
        <f t="shared" si="7"/>
        <v>0</v>
      </c>
      <c r="M15" s="47">
        <f t="shared" si="7"/>
        <v>0</v>
      </c>
      <c r="N15" s="47">
        <f t="shared" si="7"/>
        <v>0</v>
      </c>
      <c r="O15" s="47">
        <f t="shared" si="7"/>
        <v>0</v>
      </c>
      <c r="P15" s="47">
        <f t="shared" si="7"/>
        <v>0</v>
      </c>
      <c r="Q15" s="47">
        <f t="shared" si="7"/>
        <v>0</v>
      </c>
      <c r="R15" s="47">
        <f t="shared" si="7"/>
        <v>0</v>
      </c>
      <c r="S15" s="47">
        <f t="shared" si="7"/>
        <v>0</v>
      </c>
      <c r="T15" s="44">
        <f>SUM(H15:S15)</f>
        <v>0</v>
      </c>
      <c r="U15" s="11"/>
      <c r="V15" s="9"/>
    </row>
    <row r="16" spans="1:22" ht="24.45" customHeight="1" thickBot="1">
      <c r="A16" s="91"/>
      <c r="B16" s="84" t="s">
        <v>30</v>
      </c>
      <c r="C16" s="94"/>
      <c r="D16" s="48">
        <f>T14</f>
        <v>0</v>
      </c>
      <c r="E16" s="9"/>
      <c r="F16" s="74" t="s">
        <v>49</v>
      </c>
      <c r="G16" s="65" t="s">
        <v>51</v>
      </c>
      <c r="H16" s="42">
        <f>IF((H13-H14)&lt;=0,0,H13-H14)</f>
        <v>18227</v>
      </c>
      <c r="I16" s="42">
        <f t="shared" ref="I16:S16" si="8">IF((I13-I14)&lt;=0,0,I13-I14)</f>
        <v>17555.333333333332</v>
      </c>
      <c r="J16" s="42">
        <f t="shared" si="8"/>
        <v>23351</v>
      </c>
      <c r="K16" s="42">
        <f t="shared" si="8"/>
        <v>32539.333333333332</v>
      </c>
      <c r="L16" s="42">
        <f t="shared" si="8"/>
        <v>37503.666666666664</v>
      </c>
      <c r="M16" s="42">
        <f t="shared" si="8"/>
        <v>31204.666666666668</v>
      </c>
      <c r="N16" s="42">
        <f t="shared" si="8"/>
        <v>21141</v>
      </c>
      <c r="O16" s="42">
        <f t="shared" si="8"/>
        <v>18752.333333333332</v>
      </c>
      <c r="P16" s="42">
        <f t="shared" si="8"/>
        <v>28983.333333333332</v>
      </c>
      <c r="Q16" s="42">
        <f t="shared" si="8"/>
        <v>30849.666666666668</v>
      </c>
      <c r="R16" s="42">
        <f t="shared" si="8"/>
        <v>29283.666666666668</v>
      </c>
      <c r="S16" s="42">
        <f t="shared" si="8"/>
        <v>25630</v>
      </c>
      <c r="T16" s="44">
        <f t="shared" si="6"/>
        <v>315021</v>
      </c>
      <c r="U16" s="11"/>
      <c r="V16" s="9"/>
    </row>
    <row r="17" spans="1:26" ht="24.45" customHeight="1" thickBot="1">
      <c r="A17" s="91"/>
      <c r="B17" s="84" t="s">
        <v>29</v>
      </c>
      <c r="C17" s="95"/>
      <c r="D17" s="4"/>
      <c r="E17" s="9"/>
      <c r="F17" s="75"/>
      <c r="G17" s="25" t="s">
        <v>39</v>
      </c>
      <c r="H17" s="42">
        <f t="shared" ref="H17:S17" si="9">$D19*$D20*0.85</f>
        <v>0</v>
      </c>
      <c r="I17" s="42">
        <f t="shared" si="9"/>
        <v>0</v>
      </c>
      <c r="J17" s="42">
        <f t="shared" si="9"/>
        <v>0</v>
      </c>
      <c r="K17" s="42">
        <f t="shared" si="9"/>
        <v>0</v>
      </c>
      <c r="L17" s="42">
        <f t="shared" si="9"/>
        <v>0</v>
      </c>
      <c r="M17" s="42">
        <f t="shared" si="9"/>
        <v>0</v>
      </c>
      <c r="N17" s="42">
        <f t="shared" si="9"/>
        <v>0</v>
      </c>
      <c r="O17" s="42">
        <f t="shared" si="9"/>
        <v>0</v>
      </c>
      <c r="P17" s="42">
        <f t="shared" si="9"/>
        <v>0</v>
      </c>
      <c r="Q17" s="42">
        <f t="shared" si="9"/>
        <v>0</v>
      </c>
      <c r="R17" s="42">
        <f t="shared" si="9"/>
        <v>0</v>
      </c>
      <c r="S17" s="42">
        <f t="shared" si="9"/>
        <v>0</v>
      </c>
      <c r="T17" s="44">
        <f t="shared" si="6"/>
        <v>0</v>
      </c>
      <c r="U17" s="27" t="s">
        <v>47</v>
      </c>
      <c r="V17" s="9"/>
    </row>
    <row r="18" spans="1:26" ht="24.45" customHeight="1" thickBot="1">
      <c r="A18" s="78" t="s">
        <v>16</v>
      </c>
      <c r="B18" s="92" t="s">
        <v>50</v>
      </c>
      <c r="C18" s="93"/>
      <c r="D18" s="49">
        <f>D13-D16</f>
        <v>315021</v>
      </c>
      <c r="E18" s="9"/>
      <c r="F18" s="75"/>
      <c r="G18" s="25" t="s">
        <v>38</v>
      </c>
      <c r="H18" s="42">
        <f t="shared" ref="H18:S18" si="10">H16*$D21</f>
        <v>463512.61</v>
      </c>
      <c r="I18" s="42">
        <f t="shared" si="10"/>
        <v>446432.12666666665</v>
      </c>
      <c r="J18" s="42">
        <f t="shared" si="10"/>
        <v>593815.93000000005</v>
      </c>
      <c r="K18" s="42">
        <f t="shared" si="10"/>
        <v>827475.24666666659</v>
      </c>
      <c r="L18" s="42">
        <f t="shared" si="10"/>
        <v>953718.24333333329</v>
      </c>
      <c r="M18" s="42">
        <f t="shared" si="10"/>
        <v>793534.67333333334</v>
      </c>
      <c r="N18" s="42">
        <f t="shared" si="10"/>
        <v>537615.63</v>
      </c>
      <c r="O18" s="42">
        <f t="shared" si="10"/>
        <v>476871.83666666661</v>
      </c>
      <c r="P18" s="42">
        <f t="shared" si="10"/>
        <v>737046.16666666663</v>
      </c>
      <c r="Q18" s="42">
        <f t="shared" si="10"/>
        <v>784507.02333333332</v>
      </c>
      <c r="R18" s="42">
        <f t="shared" si="10"/>
        <v>744683.64333333331</v>
      </c>
      <c r="S18" s="42">
        <f t="shared" si="10"/>
        <v>651770.9</v>
      </c>
      <c r="T18" s="44">
        <f t="shared" si="6"/>
        <v>8010984.0300000012</v>
      </c>
      <c r="U18" s="50" t="s">
        <v>36</v>
      </c>
      <c r="V18" s="9"/>
    </row>
    <row r="19" spans="1:26" ht="24.45" customHeight="1" thickBot="1">
      <c r="A19" s="79"/>
      <c r="B19" s="77" t="s">
        <v>0</v>
      </c>
      <c r="C19" s="84"/>
      <c r="D19" s="63"/>
      <c r="E19" s="9"/>
      <c r="F19" s="76"/>
      <c r="G19" s="15" t="s">
        <v>8</v>
      </c>
      <c r="H19" s="42">
        <f>SUM(H17:H18)</f>
        <v>463512.61</v>
      </c>
      <c r="I19" s="42">
        <f t="shared" ref="I19:S19" si="11">SUM(I17:I18)</f>
        <v>446432.12666666665</v>
      </c>
      <c r="J19" s="42">
        <f t="shared" si="11"/>
        <v>593815.93000000005</v>
      </c>
      <c r="K19" s="42">
        <f t="shared" si="11"/>
        <v>827475.24666666659</v>
      </c>
      <c r="L19" s="42">
        <f t="shared" si="11"/>
        <v>953718.24333333329</v>
      </c>
      <c r="M19" s="42">
        <f t="shared" si="11"/>
        <v>793534.67333333334</v>
      </c>
      <c r="N19" s="42">
        <f t="shared" si="11"/>
        <v>537615.63</v>
      </c>
      <c r="O19" s="42">
        <f t="shared" si="11"/>
        <v>476871.83666666661</v>
      </c>
      <c r="P19" s="42">
        <f t="shared" si="11"/>
        <v>737046.16666666663</v>
      </c>
      <c r="Q19" s="42">
        <f t="shared" si="11"/>
        <v>784507.02333333332</v>
      </c>
      <c r="R19" s="42">
        <f t="shared" si="11"/>
        <v>744683.64333333331</v>
      </c>
      <c r="S19" s="43">
        <f t="shared" si="11"/>
        <v>651770.9</v>
      </c>
      <c r="T19" s="44">
        <f t="shared" si="6"/>
        <v>8010984.0300000012</v>
      </c>
      <c r="U19" s="33">
        <f>T15+T19</f>
        <v>8010984.0300000012</v>
      </c>
      <c r="V19" s="9"/>
    </row>
    <row r="20" spans="1:26" ht="24.45" customHeight="1">
      <c r="A20" s="79"/>
      <c r="B20" s="77" t="s">
        <v>9</v>
      </c>
      <c r="C20" s="77"/>
      <c r="D20" s="51">
        <f>D7</f>
        <v>1914.26</v>
      </c>
      <c r="E20" s="9"/>
      <c r="F20" s="52" t="s">
        <v>22</v>
      </c>
      <c r="G20" s="9"/>
      <c r="H20" s="35"/>
      <c r="I20" s="35"/>
      <c r="J20" s="35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9"/>
      <c r="Z20" s="1"/>
    </row>
    <row r="21" spans="1:26" ht="24.45" customHeight="1">
      <c r="A21" s="80"/>
      <c r="B21" s="30" t="s">
        <v>34</v>
      </c>
      <c r="C21" s="30"/>
      <c r="D21" s="31">
        <f>D8</f>
        <v>25.43</v>
      </c>
      <c r="E21" s="9"/>
      <c r="F21" s="35"/>
      <c r="G21" s="35"/>
      <c r="H21" s="87" t="s">
        <v>21</v>
      </c>
      <c r="I21" s="88"/>
      <c r="J21" s="40"/>
      <c r="K21" s="40"/>
      <c r="L21" s="87" t="s">
        <v>21</v>
      </c>
      <c r="M21" s="88"/>
      <c r="N21" s="40"/>
      <c r="O21" s="40"/>
      <c r="P21" s="40"/>
      <c r="Q21" s="40"/>
      <c r="R21" s="40"/>
      <c r="S21" s="40"/>
      <c r="T21" s="40"/>
      <c r="U21" s="11"/>
      <c r="V21" s="9"/>
    </row>
    <row r="22" spans="1:26" ht="24.45" customHeight="1">
      <c r="A22" s="34"/>
      <c r="B22" s="39"/>
      <c r="C22" s="35"/>
      <c r="D22" s="53"/>
      <c r="E22" s="9"/>
      <c r="F22" s="9"/>
      <c r="G22" s="54" t="s">
        <v>17</v>
      </c>
      <c r="H22" s="55" t="s">
        <v>18</v>
      </c>
      <c r="I22" s="55" t="s">
        <v>19</v>
      </c>
      <c r="J22" s="40"/>
      <c r="K22" s="9"/>
      <c r="L22" s="89" t="s">
        <v>26</v>
      </c>
      <c r="M22" s="90">
        <f>U19-U8</f>
        <v>-3299801.3879999984</v>
      </c>
      <c r="N22" s="9"/>
      <c r="O22" s="9"/>
      <c r="P22" s="9"/>
      <c r="Q22" s="9"/>
      <c r="R22" s="9"/>
      <c r="S22" s="9"/>
      <c r="T22" s="9"/>
      <c r="U22" s="9"/>
      <c r="V22" s="9"/>
    </row>
    <row r="23" spans="1:26" ht="24.45" customHeight="1">
      <c r="A23" s="9"/>
      <c r="B23" s="9"/>
      <c r="C23" s="9"/>
      <c r="D23" s="9"/>
      <c r="E23" s="9"/>
      <c r="F23" s="9"/>
      <c r="G23" s="56" t="s">
        <v>46</v>
      </c>
      <c r="H23" s="57">
        <f>D16</f>
        <v>0</v>
      </c>
      <c r="I23" s="58" t="s">
        <v>27</v>
      </c>
      <c r="J23" s="9"/>
      <c r="K23" s="9"/>
      <c r="L23" s="89"/>
      <c r="M23" s="90"/>
      <c r="N23" s="9"/>
      <c r="O23" s="9"/>
      <c r="P23" s="9"/>
      <c r="Q23" s="9"/>
      <c r="R23" s="9"/>
      <c r="S23" s="9"/>
      <c r="T23" s="9"/>
      <c r="U23" s="9"/>
      <c r="V23" s="9"/>
    </row>
    <row r="24" spans="1:26" ht="24.45" customHeight="1">
      <c r="A24" s="9"/>
      <c r="B24" s="9"/>
      <c r="C24" s="9"/>
      <c r="D24" s="9"/>
      <c r="E24" s="9"/>
      <c r="F24" s="9"/>
      <c r="G24" s="56" t="s">
        <v>32</v>
      </c>
      <c r="H24" s="59">
        <f>H23*0.388/1000</f>
        <v>0</v>
      </c>
      <c r="I24" s="58" t="s">
        <v>28</v>
      </c>
      <c r="J24" s="60" t="s">
        <v>25</v>
      </c>
      <c r="K24" s="6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6" ht="24.45" customHeight="1">
      <c r="A25" s="9"/>
      <c r="B25" s="9"/>
      <c r="C25" s="9"/>
      <c r="D25" s="9"/>
      <c r="E25" s="9"/>
      <c r="F25" s="9"/>
      <c r="G25" s="56" t="s">
        <v>33</v>
      </c>
      <c r="H25" s="61">
        <f>D16/D13*100</f>
        <v>0</v>
      </c>
      <c r="I25" s="62" t="s">
        <v>31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6" ht="24.45" customHeight="1" thickBo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9"/>
      <c r="V26" s="68"/>
    </row>
    <row r="27" spans="1:26" ht="24.45" customHeight="1" thickTop="1"/>
    <row r="28" spans="1:26" ht="24.45" customHeight="1">
      <c r="A28" s="66" t="s">
        <v>54</v>
      </c>
      <c r="B28" s="9"/>
      <c r="C28" s="9"/>
      <c r="D28" s="14" t="s">
        <v>20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4" t="s">
        <v>20</v>
      </c>
      <c r="U28" s="11"/>
      <c r="V28" s="9"/>
    </row>
    <row r="29" spans="1:26" ht="24.45" customHeight="1">
      <c r="A29" s="81" t="s">
        <v>43</v>
      </c>
      <c r="B29" s="82"/>
      <c r="C29" s="82"/>
      <c r="D29" s="83"/>
      <c r="E29" s="9"/>
      <c r="F29" s="9"/>
      <c r="G29" s="9"/>
      <c r="H29" s="15" t="s">
        <v>14</v>
      </c>
      <c r="I29" s="15" t="s">
        <v>15</v>
      </c>
      <c r="J29" s="15" t="s">
        <v>4</v>
      </c>
      <c r="K29" s="15" t="s">
        <v>5</v>
      </c>
      <c r="L29" s="15" t="s">
        <v>6</v>
      </c>
      <c r="M29" s="15" t="s">
        <v>7</v>
      </c>
      <c r="N29" s="15" t="s">
        <v>12</v>
      </c>
      <c r="O29" s="15" t="s">
        <v>13</v>
      </c>
      <c r="P29" s="15" t="s">
        <v>1</v>
      </c>
      <c r="Q29" s="15" t="s">
        <v>2</v>
      </c>
      <c r="R29" s="15" t="s">
        <v>3</v>
      </c>
      <c r="S29" s="16" t="s">
        <v>11</v>
      </c>
      <c r="T29" s="17" t="s">
        <v>8</v>
      </c>
      <c r="U29" s="11"/>
      <c r="V29" s="9"/>
    </row>
    <row r="30" spans="1:26" ht="24.45" customHeight="1" thickBot="1">
      <c r="A30" s="73" t="s">
        <v>44</v>
      </c>
      <c r="B30" s="73"/>
      <c r="C30" s="73"/>
      <c r="D30" s="18">
        <f>D5</f>
        <v>315021</v>
      </c>
      <c r="E30" s="9"/>
      <c r="F30" s="19" t="s">
        <v>37</v>
      </c>
      <c r="G30" s="20"/>
      <c r="H30" s="42">
        <f>H5</f>
        <v>18227</v>
      </c>
      <c r="I30" s="42">
        <f t="shared" ref="I30:S30" si="12">I5</f>
        <v>17555.333333333332</v>
      </c>
      <c r="J30" s="42">
        <f t="shared" si="12"/>
        <v>23351</v>
      </c>
      <c r="K30" s="42">
        <f t="shared" si="12"/>
        <v>32539.333333333332</v>
      </c>
      <c r="L30" s="42">
        <f t="shared" si="12"/>
        <v>37503.666666666664</v>
      </c>
      <c r="M30" s="42">
        <f t="shared" si="12"/>
        <v>31204.666666666668</v>
      </c>
      <c r="N30" s="42">
        <f t="shared" si="12"/>
        <v>21141</v>
      </c>
      <c r="O30" s="42">
        <f t="shared" si="12"/>
        <v>18752.333333333332</v>
      </c>
      <c r="P30" s="42">
        <f t="shared" si="12"/>
        <v>28983.333333333332</v>
      </c>
      <c r="Q30" s="42">
        <f t="shared" si="12"/>
        <v>30849.666666666668</v>
      </c>
      <c r="R30" s="42">
        <f t="shared" si="12"/>
        <v>29283.666666666668</v>
      </c>
      <c r="S30" s="43">
        <f t="shared" si="12"/>
        <v>25630</v>
      </c>
      <c r="T30" s="44">
        <f>SUM(H30:S30)</f>
        <v>315021</v>
      </c>
      <c r="U30" s="11"/>
      <c r="V30" s="9"/>
    </row>
    <row r="31" spans="1:26" ht="24.45" customHeight="1" thickBot="1">
      <c r="A31" s="91" t="s">
        <v>10</v>
      </c>
      <c r="B31" s="77" t="s">
        <v>23</v>
      </c>
      <c r="C31" s="84"/>
      <c r="D31" s="3"/>
      <c r="E31" s="9"/>
      <c r="F31" s="85" t="s">
        <v>10</v>
      </c>
      <c r="G31" s="45" t="s">
        <v>40</v>
      </c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  <c r="T31" s="46">
        <f t="shared" ref="T31" si="13">SUM(H31:S31)</f>
        <v>0</v>
      </c>
      <c r="U31" s="11"/>
      <c r="V31" s="9"/>
    </row>
    <row r="32" spans="1:26" ht="24.45" customHeight="1" thickBot="1">
      <c r="A32" s="91"/>
      <c r="B32" s="77" t="s">
        <v>24</v>
      </c>
      <c r="C32" s="84"/>
      <c r="D32" s="3"/>
      <c r="E32" s="9"/>
      <c r="F32" s="86"/>
      <c r="G32" s="45" t="s">
        <v>41</v>
      </c>
      <c r="H32" s="47">
        <f t="shared" ref="H32:S32" si="14">($D34*H31)</f>
        <v>0</v>
      </c>
      <c r="I32" s="47">
        <f t="shared" si="14"/>
        <v>0</v>
      </c>
      <c r="J32" s="47">
        <f t="shared" si="14"/>
        <v>0</v>
      </c>
      <c r="K32" s="47">
        <f t="shared" si="14"/>
        <v>0</v>
      </c>
      <c r="L32" s="47">
        <f t="shared" si="14"/>
        <v>0</v>
      </c>
      <c r="M32" s="47">
        <f t="shared" si="14"/>
        <v>0</v>
      </c>
      <c r="N32" s="47">
        <f t="shared" si="14"/>
        <v>0</v>
      </c>
      <c r="O32" s="47">
        <f t="shared" si="14"/>
        <v>0</v>
      </c>
      <c r="P32" s="47">
        <f t="shared" si="14"/>
        <v>0</v>
      </c>
      <c r="Q32" s="47">
        <f t="shared" si="14"/>
        <v>0</v>
      </c>
      <c r="R32" s="47">
        <f t="shared" si="14"/>
        <v>0</v>
      </c>
      <c r="S32" s="47">
        <f t="shared" si="14"/>
        <v>0</v>
      </c>
      <c r="T32" s="44">
        <f>SUM(H32:S32)</f>
        <v>0</v>
      </c>
      <c r="U32" s="11"/>
      <c r="V32" s="9"/>
    </row>
    <row r="33" spans="1:26" ht="24.45" customHeight="1" thickBot="1">
      <c r="A33" s="91"/>
      <c r="B33" s="84" t="s">
        <v>30</v>
      </c>
      <c r="C33" s="94"/>
      <c r="D33" s="48">
        <f>T31</f>
        <v>0</v>
      </c>
      <c r="E33" s="9"/>
      <c r="F33" s="74" t="s">
        <v>49</v>
      </c>
      <c r="G33" s="65" t="s">
        <v>51</v>
      </c>
      <c r="H33" s="42">
        <f>IF((H30-H31)&lt;=0,0,H30-H31)</f>
        <v>18227</v>
      </c>
      <c r="I33" s="42">
        <f t="shared" ref="I33:S33" si="15">IF((I30-I31)&lt;=0,0,I30-I31)</f>
        <v>17555.333333333332</v>
      </c>
      <c r="J33" s="42">
        <f t="shared" si="15"/>
        <v>23351</v>
      </c>
      <c r="K33" s="42">
        <f t="shared" si="15"/>
        <v>32539.333333333332</v>
      </c>
      <c r="L33" s="42">
        <f t="shared" si="15"/>
        <v>37503.666666666664</v>
      </c>
      <c r="M33" s="42">
        <f t="shared" si="15"/>
        <v>31204.666666666668</v>
      </c>
      <c r="N33" s="42">
        <f t="shared" si="15"/>
        <v>21141</v>
      </c>
      <c r="O33" s="42">
        <f t="shared" si="15"/>
        <v>18752.333333333332</v>
      </c>
      <c r="P33" s="42">
        <f t="shared" si="15"/>
        <v>28983.333333333332</v>
      </c>
      <c r="Q33" s="42">
        <f t="shared" si="15"/>
        <v>30849.666666666668</v>
      </c>
      <c r="R33" s="42">
        <f t="shared" si="15"/>
        <v>29283.666666666668</v>
      </c>
      <c r="S33" s="42">
        <f t="shared" si="15"/>
        <v>25630</v>
      </c>
      <c r="T33" s="44">
        <f t="shared" ref="T33:T36" si="16">SUM(H33:S33)</f>
        <v>315021</v>
      </c>
      <c r="U33" s="11"/>
      <c r="V33" s="9"/>
    </row>
    <row r="34" spans="1:26" ht="24.45" customHeight="1" thickBot="1">
      <c r="A34" s="91"/>
      <c r="B34" s="84" t="s">
        <v>29</v>
      </c>
      <c r="C34" s="95"/>
      <c r="D34" s="4"/>
      <c r="E34" s="9"/>
      <c r="F34" s="75"/>
      <c r="G34" s="25" t="s">
        <v>39</v>
      </c>
      <c r="H34" s="42">
        <f t="shared" ref="H34:S34" si="17">$D36*$D37*0.85</f>
        <v>0</v>
      </c>
      <c r="I34" s="42">
        <f t="shared" si="17"/>
        <v>0</v>
      </c>
      <c r="J34" s="42">
        <f t="shared" si="17"/>
        <v>0</v>
      </c>
      <c r="K34" s="42">
        <f t="shared" si="17"/>
        <v>0</v>
      </c>
      <c r="L34" s="42">
        <f t="shared" si="17"/>
        <v>0</v>
      </c>
      <c r="M34" s="42">
        <f t="shared" si="17"/>
        <v>0</v>
      </c>
      <c r="N34" s="42">
        <f t="shared" si="17"/>
        <v>0</v>
      </c>
      <c r="O34" s="42">
        <f t="shared" si="17"/>
        <v>0</v>
      </c>
      <c r="P34" s="42">
        <f t="shared" si="17"/>
        <v>0</v>
      </c>
      <c r="Q34" s="42">
        <f t="shared" si="17"/>
        <v>0</v>
      </c>
      <c r="R34" s="42">
        <f t="shared" si="17"/>
        <v>0</v>
      </c>
      <c r="S34" s="42">
        <f t="shared" si="17"/>
        <v>0</v>
      </c>
      <c r="T34" s="44">
        <f t="shared" si="16"/>
        <v>0</v>
      </c>
      <c r="U34" s="27" t="s">
        <v>47</v>
      </c>
      <c r="V34" s="9"/>
    </row>
    <row r="35" spans="1:26" ht="24.45" customHeight="1" thickBot="1">
      <c r="A35" s="78" t="s">
        <v>16</v>
      </c>
      <c r="B35" s="92" t="s">
        <v>50</v>
      </c>
      <c r="C35" s="93"/>
      <c r="D35" s="49">
        <f>D30-D33</f>
        <v>315021</v>
      </c>
      <c r="E35" s="9"/>
      <c r="F35" s="75"/>
      <c r="G35" s="25" t="s">
        <v>38</v>
      </c>
      <c r="H35" s="42">
        <f t="shared" ref="H35:S35" si="18">H33*$D38</f>
        <v>463512.61</v>
      </c>
      <c r="I35" s="42">
        <f t="shared" si="18"/>
        <v>446432.12666666665</v>
      </c>
      <c r="J35" s="42">
        <f t="shared" si="18"/>
        <v>593815.93000000005</v>
      </c>
      <c r="K35" s="42">
        <f t="shared" si="18"/>
        <v>827475.24666666659</v>
      </c>
      <c r="L35" s="42">
        <f t="shared" si="18"/>
        <v>953718.24333333329</v>
      </c>
      <c r="M35" s="42">
        <f t="shared" si="18"/>
        <v>793534.67333333334</v>
      </c>
      <c r="N35" s="42">
        <f t="shared" si="18"/>
        <v>537615.63</v>
      </c>
      <c r="O35" s="42">
        <f t="shared" si="18"/>
        <v>476871.83666666661</v>
      </c>
      <c r="P35" s="42">
        <f t="shared" si="18"/>
        <v>737046.16666666663</v>
      </c>
      <c r="Q35" s="42">
        <f t="shared" si="18"/>
        <v>784507.02333333332</v>
      </c>
      <c r="R35" s="42">
        <f t="shared" si="18"/>
        <v>744683.64333333331</v>
      </c>
      <c r="S35" s="42">
        <f t="shared" si="18"/>
        <v>651770.9</v>
      </c>
      <c r="T35" s="44">
        <f t="shared" si="16"/>
        <v>8010984.0300000012</v>
      </c>
      <c r="U35" s="50" t="s">
        <v>36</v>
      </c>
      <c r="V35" s="9"/>
    </row>
    <row r="36" spans="1:26" ht="24.45" customHeight="1" thickBot="1">
      <c r="A36" s="79"/>
      <c r="B36" s="77" t="s">
        <v>0</v>
      </c>
      <c r="C36" s="84"/>
      <c r="D36" s="63"/>
      <c r="E36" s="9"/>
      <c r="F36" s="76"/>
      <c r="G36" s="15" t="s">
        <v>8</v>
      </c>
      <c r="H36" s="42">
        <f>SUM(H34:H35)</f>
        <v>463512.61</v>
      </c>
      <c r="I36" s="42">
        <f t="shared" ref="I36:S36" si="19">SUM(I34:I35)</f>
        <v>446432.12666666665</v>
      </c>
      <c r="J36" s="42">
        <f t="shared" si="19"/>
        <v>593815.93000000005</v>
      </c>
      <c r="K36" s="42">
        <f t="shared" si="19"/>
        <v>827475.24666666659</v>
      </c>
      <c r="L36" s="42">
        <f t="shared" si="19"/>
        <v>953718.24333333329</v>
      </c>
      <c r="M36" s="42">
        <f t="shared" si="19"/>
        <v>793534.67333333334</v>
      </c>
      <c r="N36" s="42">
        <f t="shared" si="19"/>
        <v>537615.63</v>
      </c>
      <c r="O36" s="42">
        <f t="shared" si="19"/>
        <v>476871.83666666661</v>
      </c>
      <c r="P36" s="42">
        <f t="shared" si="19"/>
        <v>737046.16666666663</v>
      </c>
      <c r="Q36" s="42">
        <f t="shared" si="19"/>
        <v>784507.02333333332</v>
      </c>
      <c r="R36" s="42">
        <f t="shared" si="19"/>
        <v>744683.64333333331</v>
      </c>
      <c r="S36" s="43">
        <f t="shared" si="19"/>
        <v>651770.9</v>
      </c>
      <c r="T36" s="44">
        <f t="shared" si="16"/>
        <v>8010984.0300000012</v>
      </c>
      <c r="U36" s="33">
        <f>T32+T36</f>
        <v>8010984.0300000012</v>
      </c>
      <c r="V36" s="9"/>
    </row>
    <row r="37" spans="1:26" ht="24.45" customHeight="1">
      <c r="A37" s="79"/>
      <c r="B37" s="77" t="s">
        <v>9</v>
      </c>
      <c r="C37" s="77"/>
      <c r="D37" s="51">
        <f>D7</f>
        <v>1914.26</v>
      </c>
      <c r="E37" s="9"/>
      <c r="F37" s="52" t="s">
        <v>22</v>
      </c>
      <c r="G37" s="9"/>
      <c r="H37" s="35"/>
      <c r="I37" s="35"/>
      <c r="J37" s="35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9"/>
      <c r="Z37" s="1"/>
    </row>
    <row r="38" spans="1:26" ht="24.45" customHeight="1">
      <c r="A38" s="80"/>
      <c r="B38" s="30" t="s">
        <v>34</v>
      </c>
      <c r="C38" s="30"/>
      <c r="D38" s="31">
        <f>D8</f>
        <v>25.43</v>
      </c>
      <c r="E38" s="9"/>
      <c r="F38" s="35"/>
      <c r="G38" s="35"/>
      <c r="H38" s="87" t="s">
        <v>21</v>
      </c>
      <c r="I38" s="88"/>
      <c r="J38" s="40"/>
      <c r="K38" s="40"/>
      <c r="L38" s="87" t="s">
        <v>21</v>
      </c>
      <c r="M38" s="88"/>
      <c r="N38" s="40"/>
      <c r="O38" s="40"/>
      <c r="P38" s="40"/>
      <c r="Q38" s="40"/>
      <c r="R38" s="40"/>
      <c r="S38" s="40"/>
      <c r="T38" s="40"/>
      <c r="U38" s="11"/>
      <c r="V38" s="9"/>
    </row>
    <row r="39" spans="1:26" ht="24.45" customHeight="1">
      <c r="A39" s="34"/>
      <c r="B39" s="39"/>
      <c r="C39" s="35"/>
      <c r="D39" s="53"/>
      <c r="E39" s="9"/>
      <c r="F39" s="9"/>
      <c r="G39" s="54" t="s">
        <v>17</v>
      </c>
      <c r="H39" s="55" t="s">
        <v>18</v>
      </c>
      <c r="I39" s="55" t="s">
        <v>19</v>
      </c>
      <c r="J39" s="40"/>
      <c r="K39" s="9"/>
      <c r="L39" s="89" t="s">
        <v>26</v>
      </c>
      <c r="M39" s="90">
        <f>U36-U8</f>
        <v>-3299801.3879999984</v>
      </c>
      <c r="N39" s="9"/>
      <c r="O39" s="9"/>
      <c r="P39" s="9"/>
      <c r="Q39" s="9"/>
      <c r="R39" s="9"/>
      <c r="S39" s="9"/>
      <c r="T39" s="9"/>
      <c r="U39" s="9"/>
      <c r="V39" s="9"/>
    </row>
    <row r="40" spans="1:26" ht="24.45" customHeight="1">
      <c r="A40" s="9"/>
      <c r="B40" s="9"/>
      <c r="C40" s="9"/>
      <c r="D40" s="9"/>
      <c r="E40" s="9"/>
      <c r="F40" s="9"/>
      <c r="G40" s="56" t="s">
        <v>46</v>
      </c>
      <c r="H40" s="57">
        <f>D33</f>
        <v>0</v>
      </c>
      <c r="I40" s="58" t="s">
        <v>27</v>
      </c>
      <c r="J40" s="9"/>
      <c r="K40" s="9"/>
      <c r="L40" s="89"/>
      <c r="M40" s="90"/>
      <c r="N40" s="9"/>
      <c r="O40" s="9"/>
      <c r="P40" s="9"/>
      <c r="Q40" s="9"/>
      <c r="R40" s="9"/>
      <c r="S40" s="9"/>
      <c r="T40" s="9"/>
      <c r="U40" s="9"/>
      <c r="V40" s="9"/>
    </row>
    <row r="41" spans="1:26" ht="24.45" customHeight="1">
      <c r="A41" s="9"/>
      <c r="B41" s="9"/>
      <c r="C41" s="9"/>
      <c r="D41" s="9"/>
      <c r="E41" s="9"/>
      <c r="F41" s="9"/>
      <c r="G41" s="56" t="s">
        <v>32</v>
      </c>
      <c r="H41" s="59">
        <f>H40*0.388/1000</f>
        <v>0</v>
      </c>
      <c r="I41" s="58" t="s">
        <v>28</v>
      </c>
      <c r="J41" s="60" t="s">
        <v>25</v>
      </c>
      <c r="K41" s="6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6" ht="24.45" customHeight="1">
      <c r="A42" s="9"/>
      <c r="B42" s="9"/>
      <c r="C42" s="9"/>
      <c r="D42" s="9"/>
      <c r="E42" s="9"/>
      <c r="F42" s="9"/>
      <c r="G42" s="56" t="s">
        <v>33</v>
      </c>
      <c r="H42" s="61">
        <f>D33/D30*100</f>
        <v>0</v>
      </c>
      <c r="I42" s="62" t="s">
        <v>31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</sheetData>
  <sheetProtection algorithmName="SHA-512" hashValue="Zd+jefmlWDNP8KCF//Mk7I1dqvZ+sU+E9N2IrZIG8FIshgoIaGMm4Lbpva47/GJUAFGd1J51RO/A5gPFwf6fTA==" saltValue="zx56ORhbKmx0cGY+kR6aCQ==" spinCount="100000" sheet="1" objects="1" scenarios="1" selectLockedCells="1"/>
  <mergeCells count="40">
    <mergeCell ref="H38:I38"/>
    <mergeCell ref="L38:M38"/>
    <mergeCell ref="L39:L40"/>
    <mergeCell ref="M39:M40"/>
    <mergeCell ref="A29:D29"/>
    <mergeCell ref="A30:C30"/>
    <mergeCell ref="A31:A34"/>
    <mergeCell ref="B31:C31"/>
    <mergeCell ref="F31:F32"/>
    <mergeCell ref="B32:C32"/>
    <mergeCell ref="B33:C33"/>
    <mergeCell ref="F33:F36"/>
    <mergeCell ref="B34:C34"/>
    <mergeCell ref="A35:A38"/>
    <mergeCell ref="B35:C35"/>
    <mergeCell ref="B36:C36"/>
    <mergeCell ref="B37:C37"/>
    <mergeCell ref="A14:A17"/>
    <mergeCell ref="B18:C18"/>
    <mergeCell ref="A18:A21"/>
    <mergeCell ref="F16:F19"/>
    <mergeCell ref="B16:C16"/>
    <mergeCell ref="B17:C17"/>
    <mergeCell ref="L21:M21"/>
    <mergeCell ref="B20:C20"/>
    <mergeCell ref="L22:L23"/>
    <mergeCell ref="M22:M23"/>
    <mergeCell ref="B19:C19"/>
    <mergeCell ref="H21:I21"/>
    <mergeCell ref="A12:D12"/>
    <mergeCell ref="A13:C13"/>
    <mergeCell ref="B14:C14"/>
    <mergeCell ref="F14:F15"/>
    <mergeCell ref="B15:C15"/>
    <mergeCell ref="A4:D4"/>
    <mergeCell ref="A5:C5"/>
    <mergeCell ref="F6:F8"/>
    <mergeCell ref="B6:C6"/>
    <mergeCell ref="B7:C7"/>
    <mergeCell ref="A6:A8"/>
  </mergeCells>
  <phoneticPr fontId="1"/>
  <pageMargins left="0.7" right="0.7" top="0.75" bottom="0.75" header="0.3" footer="0.3"/>
  <pageSetup paperSize="8" scale="65" fitToHeight="0" orientation="landscape" r:id="rId1"/>
  <ignoredErrors>
    <ignoredError sqref="D21 H2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9ED9-CDB3-44DE-AFE0-FCF1DD019453}">
  <sheetPr>
    <pageSetUpPr fitToPage="1"/>
  </sheetPr>
  <dimension ref="A1:Z42"/>
  <sheetViews>
    <sheetView view="pageBreakPreview" zoomScale="85" zoomScaleNormal="85" zoomScaleSheetLayoutView="85" workbookViewId="0">
      <selection activeCell="D14" sqref="D14"/>
    </sheetView>
  </sheetViews>
  <sheetFormatPr defaultRowHeight="15"/>
  <cols>
    <col min="1" max="1" width="4.453125" customWidth="1"/>
    <col min="2" max="2" width="9.7265625" customWidth="1"/>
    <col min="3" max="3" width="23.7265625" customWidth="1"/>
    <col min="4" max="4" width="8.36328125" bestFit="1" customWidth="1"/>
    <col min="5" max="5" width="3.7265625" customWidth="1"/>
    <col min="6" max="6" width="4.453125" customWidth="1"/>
    <col min="7" max="7" width="28.36328125" customWidth="1"/>
    <col min="8" max="20" width="10.54296875" customWidth="1"/>
    <col min="21" max="21" width="21.453125" style="2" customWidth="1"/>
    <col min="22" max="22" width="1.90625" customWidth="1"/>
    <col min="28" max="28" width="11.7265625" bestFit="1" customWidth="1"/>
  </cols>
  <sheetData>
    <row r="1" spans="1:22" ht="27" customHeight="1" thickBot="1">
      <c r="A1" s="8" t="s">
        <v>55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1"/>
      <c r="V1" s="9"/>
    </row>
    <row r="2" spans="1:22" ht="24.45" customHeight="1" thickBot="1">
      <c r="A2" s="10"/>
      <c r="B2" s="9"/>
      <c r="C2" s="9"/>
      <c r="D2" s="9"/>
      <c r="E2" s="9"/>
      <c r="F2" s="9"/>
      <c r="G2" s="9"/>
      <c r="H2" s="12"/>
      <c r="I2" s="10" t="s">
        <v>48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1"/>
      <c r="V2" s="9"/>
    </row>
    <row r="3" spans="1:22" ht="24.45" customHeight="1">
      <c r="A3" s="67" t="s">
        <v>45</v>
      </c>
      <c r="B3" s="13"/>
      <c r="C3" s="13"/>
      <c r="D3" s="14" t="s">
        <v>20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4" t="s">
        <v>20</v>
      </c>
      <c r="U3" s="11"/>
      <c r="V3" s="9"/>
    </row>
    <row r="4" spans="1:22" ht="24.45" customHeight="1">
      <c r="A4" s="70" t="s">
        <v>42</v>
      </c>
      <c r="B4" s="71"/>
      <c r="C4" s="71"/>
      <c r="D4" s="72"/>
      <c r="E4" s="9"/>
      <c r="F4" s="9"/>
      <c r="G4" s="9"/>
      <c r="H4" s="64" t="s">
        <v>14</v>
      </c>
      <c r="I4" s="64" t="s">
        <v>15</v>
      </c>
      <c r="J4" s="64" t="s">
        <v>4</v>
      </c>
      <c r="K4" s="64" t="s">
        <v>5</v>
      </c>
      <c r="L4" s="64" t="s">
        <v>6</v>
      </c>
      <c r="M4" s="64" t="s">
        <v>7</v>
      </c>
      <c r="N4" s="64" t="s">
        <v>12</v>
      </c>
      <c r="O4" s="64" t="s">
        <v>13</v>
      </c>
      <c r="P4" s="64" t="s">
        <v>1</v>
      </c>
      <c r="Q4" s="64" t="s">
        <v>2</v>
      </c>
      <c r="R4" s="64" t="s">
        <v>3</v>
      </c>
      <c r="S4" s="16" t="s">
        <v>11</v>
      </c>
      <c r="T4" s="17" t="s">
        <v>8</v>
      </c>
      <c r="U4" s="11"/>
      <c r="V4" s="9"/>
    </row>
    <row r="5" spans="1:22" ht="24.45" customHeight="1">
      <c r="A5" s="73" t="s">
        <v>44</v>
      </c>
      <c r="B5" s="73"/>
      <c r="C5" s="73"/>
      <c r="D5" s="18">
        <f>T5</f>
        <v>472843.66666666663</v>
      </c>
      <c r="E5" s="9"/>
      <c r="F5" s="19" t="s">
        <v>37</v>
      </c>
      <c r="G5" s="20"/>
      <c r="H5" s="21">
        <v>22289.333333333332</v>
      </c>
      <c r="I5" s="21">
        <v>20069.333333333332</v>
      </c>
      <c r="J5" s="21">
        <v>26022.333333333332</v>
      </c>
      <c r="K5" s="21">
        <v>46129</v>
      </c>
      <c r="L5" s="21">
        <v>52720</v>
      </c>
      <c r="M5" s="21">
        <v>35824.666666666664</v>
      </c>
      <c r="N5" s="21">
        <v>22361.666666666668</v>
      </c>
      <c r="O5" s="21">
        <v>24339</v>
      </c>
      <c r="P5" s="21">
        <v>57653.333333333336</v>
      </c>
      <c r="Q5" s="21">
        <v>63935</v>
      </c>
      <c r="R5" s="21">
        <v>58944.666666666664</v>
      </c>
      <c r="S5" s="22">
        <v>42555.333333333336</v>
      </c>
      <c r="T5" s="23">
        <f t="shared" ref="T5:T7" si="0">SUM(H5:S5)</f>
        <v>472843.66666666663</v>
      </c>
      <c r="U5" s="11"/>
      <c r="V5" s="9"/>
    </row>
    <row r="6" spans="1:22" ht="24.45" customHeight="1" thickBot="1">
      <c r="A6" s="78" t="s">
        <v>16</v>
      </c>
      <c r="B6" s="77" t="s">
        <v>0</v>
      </c>
      <c r="C6" s="77"/>
      <c r="D6" s="24">
        <v>460</v>
      </c>
      <c r="E6" s="9"/>
      <c r="F6" s="74" t="s">
        <v>49</v>
      </c>
      <c r="G6" s="25" t="s">
        <v>39</v>
      </c>
      <c r="H6" s="26">
        <f t="shared" ref="H6:S6" si="1">$D6*$D7*0.85</f>
        <v>748475.65999999992</v>
      </c>
      <c r="I6" s="26">
        <f t="shared" si="1"/>
        <v>748475.65999999992</v>
      </c>
      <c r="J6" s="26">
        <f t="shared" si="1"/>
        <v>748475.65999999992</v>
      </c>
      <c r="K6" s="26">
        <f t="shared" si="1"/>
        <v>748475.65999999992</v>
      </c>
      <c r="L6" s="26">
        <f t="shared" si="1"/>
        <v>748475.65999999992</v>
      </c>
      <c r="M6" s="26">
        <f t="shared" si="1"/>
        <v>748475.65999999992</v>
      </c>
      <c r="N6" s="26">
        <f t="shared" si="1"/>
        <v>748475.65999999992</v>
      </c>
      <c r="O6" s="26">
        <f t="shared" si="1"/>
        <v>748475.65999999992</v>
      </c>
      <c r="P6" s="26">
        <f t="shared" si="1"/>
        <v>748475.65999999992</v>
      </c>
      <c r="Q6" s="26">
        <f t="shared" si="1"/>
        <v>748475.65999999992</v>
      </c>
      <c r="R6" s="26">
        <f t="shared" si="1"/>
        <v>748475.65999999992</v>
      </c>
      <c r="S6" s="26">
        <f t="shared" si="1"/>
        <v>748475.65999999992</v>
      </c>
      <c r="T6" s="23">
        <f t="shared" si="0"/>
        <v>8981707.9199999999</v>
      </c>
      <c r="U6" s="27" t="s">
        <v>47</v>
      </c>
      <c r="V6" s="9"/>
    </row>
    <row r="7" spans="1:22" ht="24.45" customHeight="1">
      <c r="A7" s="79"/>
      <c r="B7" s="77" t="s">
        <v>9</v>
      </c>
      <c r="C7" s="77"/>
      <c r="D7" s="28">
        <v>1914.26</v>
      </c>
      <c r="E7" s="9"/>
      <c r="F7" s="75"/>
      <c r="G7" s="25" t="s">
        <v>38</v>
      </c>
      <c r="H7" s="26">
        <f t="shared" ref="H7:S7" si="2">H5*$D8</f>
        <v>566817.74666666659</v>
      </c>
      <c r="I7" s="26">
        <f t="shared" si="2"/>
        <v>510363.14666666661</v>
      </c>
      <c r="J7" s="26">
        <f t="shared" si="2"/>
        <v>661747.93666666665</v>
      </c>
      <c r="K7" s="26">
        <f t="shared" si="2"/>
        <v>1173060.47</v>
      </c>
      <c r="L7" s="26">
        <f t="shared" si="2"/>
        <v>1340669.6000000001</v>
      </c>
      <c r="M7" s="26">
        <f t="shared" si="2"/>
        <v>911021.27333333332</v>
      </c>
      <c r="N7" s="26">
        <f t="shared" si="2"/>
        <v>568657.18333333335</v>
      </c>
      <c r="O7" s="26">
        <f t="shared" si="2"/>
        <v>618940.77</v>
      </c>
      <c r="P7" s="26">
        <f t="shared" si="2"/>
        <v>1466124.2666666666</v>
      </c>
      <c r="Q7" s="26">
        <f t="shared" si="2"/>
        <v>1625867.05</v>
      </c>
      <c r="R7" s="26">
        <f t="shared" si="2"/>
        <v>1498962.8733333333</v>
      </c>
      <c r="S7" s="26">
        <f t="shared" si="2"/>
        <v>1082182.1266666667</v>
      </c>
      <c r="T7" s="23">
        <f t="shared" si="0"/>
        <v>12024414.443333333</v>
      </c>
      <c r="U7" s="29" t="s">
        <v>35</v>
      </c>
      <c r="V7" s="9"/>
    </row>
    <row r="8" spans="1:22" ht="24.45" customHeight="1" thickBot="1">
      <c r="A8" s="80"/>
      <c r="B8" s="30" t="s">
        <v>34</v>
      </c>
      <c r="C8" s="25"/>
      <c r="D8" s="31">
        <v>25.43</v>
      </c>
      <c r="E8" s="9"/>
      <c r="F8" s="76"/>
      <c r="G8" s="64" t="s">
        <v>8</v>
      </c>
      <c r="H8" s="26">
        <f>SUM(H6:H7)</f>
        <v>1315293.4066666665</v>
      </c>
      <c r="I8" s="26">
        <f t="shared" ref="I8:S8" si="3">SUM(I6:I7)</f>
        <v>1258838.8066666666</v>
      </c>
      <c r="J8" s="26">
        <f t="shared" si="3"/>
        <v>1410223.5966666667</v>
      </c>
      <c r="K8" s="26">
        <f t="shared" si="3"/>
        <v>1921536.13</v>
      </c>
      <c r="L8" s="26">
        <f t="shared" si="3"/>
        <v>2089145.26</v>
      </c>
      <c r="M8" s="26">
        <f t="shared" si="3"/>
        <v>1659496.9333333331</v>
      </c>
      <c r="N8" s="26">
        <f t="shared" si="3"/>
        <v>1317132.8433333333</v>
      </c>
      <c r="O8" s="26">
        <f t="shared" si="3"/>
        <v>1367416.43</v>
      </c>
      <c r="P8" s="26">
        <f t="shared" si="3"/>
        <v>2214599.9266666668</v>
      </c>
      <c r="Q8" s="26">
        <f t="shared" si="3"/>
        <v>2374342.71</v>
      </c>
      <c r="R8" s="26">
        <f t="shared" si="3"/>
        <v>2247438.5333333332</v>
      </c>
      <c r="S8" s="32">
        <f t="shared" si="3"/>
        <v>1830657.7866666666</v>
      </c>
      <c r="T8" s="23">
        <f>SUM(H8:S8)</f>
        <v>21006122.363333333</v>
      </c>
      <c r="U8" s="33">
        <f>T8</f>
        <v>21006122.363333333</v>
      </c>
      <c r="V8" s="9"/>
    </row>
    <row r="9" spans="1:22" ht="24.45" customHeight="1">
      <c r="A9" s="34"/>
      <c r="B9" s="35"/>
      <c r="C9" s="36"/>
      <c r="D9" s="37"/>
      <c r="E9" s="9"/>
      <c r="F9" s="38"/>
      <c r="G9" s="39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11"/>
      <c r="V9" s="9"/>
    </row>
    <row r="10" spans="1:22" ht="24.45" customHeight="1">
      <c r="A10" s="9"/>
      <c r="B10" s="9"/>
      <c r="C10" s="9"/>
      <c r="D10" s="9"/>
      <c r="E10" s="9"/>
      <c r="F10" s="41"/>
      <c r="G10" s="35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11"/>
      <c r="V10" s="9"/>
    </row>
    <row r="11" spans="1:22" ht="24.45" customHeight="1">
      <c r="A11" s="66" t="s">
        <v>52</v>
      </c>
      <c r="B11" s="9"/>
      <c r="C11" s="9"/>
      <c r="D11" s="14" t="s">
        <v>20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4" t="s">
        <v>20</v>
      </c>
      <c r="U11" s="11"/>
      <c r="V11" s="9"/>
    </row>
    <row r="12" spans="1:22" ht="24.45" customHeight="1">
      <c r="A12" s="81" t="s">
        <v>43</v>
      </c>
      <c r="B12" s="82"/>
      <c r="C12" s="82"/>
      <c r="D12" s="83"/>
      <c r="E12" s="9"/>
      <c r="F12" s="9"/>
      <c r="G12" s="9"/>
      <c r="H12" s="64" t="s">
        <v>14</v>
      </c>
      <c r="I12" s="64" t="s">
        <v>15</v>
      </c>
      <c r="J12" s="64" t="s">
        <v>4</v>
      </c>
      <c r="K12" s="64" t="s">
        <v>5</v>
      </c>
      <c r="L12" s="64" t="s">
        <v>6</v>
      </c>
      <c r="M12" s="64" t="s">
        <v>7</v>
      </c>
      <c r="N12" s="64" t="s">
        <v>12</v>
      </c>
      <c r="O12" s="64" t="s">
        <v>13</v>
      </c>
      <c r="P12" s="64" t="s">
        <v>1</v>
      </c>
      <c r="Q12" s="64" t="s">
        <v>2</v>
      </c>
      <c r="R12" s="64" t="s">
        <v>3</v>
      </c>
      <c r="S12" s="16" t="s">
        <v>11</v>
      </c>
      <c r="T12" s="17" t="s">
        <v>8</v>
      </c>
      <c r="U12" s="11"/>
      <c r="V12" s="9"/>
    </row>
    <row r="13" spans="1:22" ht="24.45" customHeight="1" thickBot="1">
      <c r="A13" s="73" t="s">
        <v>44</v>
      </c>
      <c r="B13" s="73"/>
      <c r="C13" s="73"/>
      <c r="D13" s="18">
        <f>D5</f>
        <v>472843.66666666663</v>
      </c>
      <c r="E13" s="9"/>
      <c r="F13" s="19" t="s">
        <v>37</v>
      </c>
      <c r="G13" s="20"/>
      <c r="H13" s="42">
        <f>H5</f>
        <v>22289.333333333332</v>
      </c>
      <c r="I13" s="42">
        <f t="shared" ref="I13:J13" si="4">I5</f>
        <v>20069.333333333332</v>
      </c>
      <c r="J13" s="42">
        <f t="shared" si="4"/>
        <v>26022.333333333332</v>
      </c>
      <c r="K13" s="42">
        <f>K5</f>
        <v>46129</v>
      </c>
      <c r="L13" s="42">
        <f t="shared" ref="L13:S13" si="5">L5</f>
        <v>52720</v>
      </c>
      <c r="M13" s="42">
        <f t="shared" si="5"/>
        <v>35824.666666666664</v>
      </c>
      <c r="N13" s="42">
        <f t="shared" si="5"/>
        <v>22361.666666666668</v>
      </c>
      <c r="O13" s="42">
        <f t="shared" si="5"/>
        <v>24339</v>
      </c>
      <c r="P13" s="42">
        <f t="shared" si="5"/>
        <v>57653.333333333336</v>
      </c>
      <c r="Q13" s="42">
        <f t="shared" si="5"/>
        <v>63935</v>
      </c>
      <c r="R13" s="42">
        <f t="shared" si="5"/>
        <v>58944.666666666664</v>
      </c>
      <c r="S13" s="43">
        <f t="shared" si="5"/>
        <v>42555.333333333336</v>
      </c>
      <c r="T13" s="44">
        <f>SUM(H13:S13)</f>
        <v>472843.66666666663</v>
      </c>
      <c r="U13" s="11"/>
      <c r="V13" s="9"/>
    </row>
    <row r="14" spans="1:22" ht="24.45" customHeight="1" thickBot="1">
      <c r="A14" s="91" t="s">
        <v>10</v>
      </c>
      <c r="B14" s="77" t="s">
        <v>23</v>
      </c>
      <c r="C14" s="84"/>
      <c r="D14" s="3"/>
      <c r="E14" s="9"/>
      <c r="F14" s="85" t="s">
        <v>10</v>
      </c>
      <c r="G14" s="45" t="s">
        <v>40</v>
      </c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46">
        <f t="shared" ref="T14:T19" si="6">SUM(H14:S14)</f>
        <v>0</v>
      </c>
      <c r="U14" s="11"/>
      <c r="V14" s="9"/>
    </row>
    <row r="15" spans="1:22" ht="24.45" customHeight="1" thickBot="1">
      <c r="A15" s="91"/>
      <c r="B15" s="77" t="s">
        <v>24</v>
      </c>
      <c r="C15" s="84"/>
      <c r="D15" s="3"/>
      <c r="E15" s="9"/>
      <c r="F15" s="86"/>
      <c r="G15" s="45" t="s">
        <v>41</v>
      </c>
      <c r="H15" s="47">
        <f t="shared" ref="H15:S15" si="7">($D17*H14)</f>
        <v>0</v>
      </c>
      <c r="I15" s="47">
        <f t="shared" si="7"/>
        <v>0</v>
      </c>
      <c r="J15" s="47">
        <f t="shared" si="7"/>
        <v>0</v>
      </c>
      <c r="K15" s="47">
        <f t="shared" si="7"/>
        <v>0</v>
      </c>
      <c r="L15" s="47">
        <f t="shared" si="7"/>
        <v>0</v>
      </c>
      <c r="M15" s="47">
        <f t="shared" si="7"/>
        <v>0</v>
      </c>
      <c r="N15" s="47">
        <f t="shared" si="7"/>
        <v>0</v>
      </c>
      <c r="O15" s="47">
        <f t="shared" si="7"/>
        <v>0</v>
      </c>
      <c r="P15" s="47">
        <f t="shared" si="7"/>
        <v>0</v>
      </c>
      <c r="Q15" s="47">
        <f t="shared" si="7"/>
        <v>0</v>
      </c>
      <c r="R15" s="47">
        <f t="shared" si="7"/>
        <v>0</v>
      </c>
      <c r="S15" s="47">
        <f t="shared" si="7"/>
        <v>0</v>
      </c>
      <c r="T15" s="44">
        <f>SUM(H15:S15)</f>
        <v>0</v>
      </c>
      <c r="U15" s="11"/>
      <c r="V15" s="9"/>
    </row>
    <row r="16" spans="1:22" ht="24.45" customHeight="1" thickBot="1">
      <c r="A16" s="91"/>
      <c r="B16" s="84" t="s">
        <v>30</v>
      </c>
      <c r="C16" s="94"/>
      <c r="D16" s="48">
        <f>T14</f>
        <v>0</v>
      </c>
      <c r="E16" s="9"/>
      <c r="F16" s="74" t="s">
        <v>49</v>
      </c>
      <c r="G16" s="65" t="s">
        <v>51</v>
      </c>
      <c r="H16" s="42">
        <f>IF((H13-H14)&lt;=0,0,H13-H14)</f>
        <v>22289.333333333332</v>
      </c>
      <c r="I16" s="42">
        <f t="shared" ref="I16:S16" si="8">IF((I13-I14)&lt;=0,0,I13-I14)</f>
        <v>20069.333333333332</v>
      </c>
      <c r="J16" s="42">
        <f t="shared" si="8"/>
        <v>26022.333333333332</v>
      </c>
      <c r="K16" s="42">
        <f t="shared" si="8"/>
        <v>46129</v>
      </c>
      <c r="L16" s="42">
        <f t="shared" si="8"/>
        <v>52720</v>
      </c>
      <c r="M16" s="42">
        <f t="shared" si="8"/>
        <v>35824.666666666664</v>
      </c>
      <c r="N16" s="42">
        <f t="shared" si="8"/>
        <v>22361.666666666668</v>
      </c>
      <c r="O16" s="42">
        <f t="shared" si="8"/>
        <v>24339</v>
      </c>
      <c r="P16" s="42">
        <f t="shared" si="8"/>
        <v>57653.333333333336</v>
      </c>
      <c r="Q16" s="42">
        <f t="shared" si="8"/>
        <v>63935</v>
      </c>
      <c r="R16" s="42">
        <f t="shared" si="8"/>
        <v>58944.666666666664</v>
      </c>
      <c r="S16" s="42">
        <f t="shared" si="8"/>
        <v>42555.333333333336</v>
      </c>
      <c r="T16" s="44">
        <f t="shared" si="6"/>
        <v>472843.66666666663</v>
      </c>
      <c r="U16" s="11"/>
      <c r="V16" s="9"/>
    </row>
    <row r="17" spans="1:26" ht="24.45" customHeight="1" thickBot="1">
      <c r="A17" s="91"/>
      <c r="B17" s="84" t="s">
        <v>29</v>
      </c>
      <c r="C17" s="95"/>
      <c r="D17" s="4"/>
      <c r="E17" s="9"/>
      <c r="F17" s="75"/>
      <c r="G17" s="25" t="s">
        <v>39</v>
      </c>
      <c r="H17" s="42">
        <f t="shared" ref="H17:S17" si="9">$D19*$D20*0.85</f>
        <v>0</v>
      </c>
      <c r="I17" s="42">
        <f t="shared" si="9"/>
        <v>0</v>
      </c>
      <c r="J17" s="42">
        <f t="shared" si="9"/>
        <v>0</v>
      </c>
      <c r="K17" s="42">
        <f t="shared" si="9"/>
        <v>0</v>
      </c>
      <c r="L17" s="42">
        <f t="shared" si="9"/>
        <v>0</v>
      </c>
      <c r="M17" s="42">
        <f t="shared" si="9"/>
        <v>0</v>
      </c>
      <c r="N17" s="42">
        <f t="shared" si="9"/>
        <v>0</v>
      </c>
      <c r="O17" s="42">
        <f t="shared" si="9"/>
        <v>0</v>
      </c>
      <c r="P17" s="42">
        <f t="shared" si="9"/>
        <v>0</v>
      </c>
      <c r="Q17" s="42">
        <f t="shared" si="9"/>
        <v>0</v>
      </c>
      <c r="R17" s="42">
        <f t="shared" si="9"/>
        <v>0</v>
      </c>
      <c r="S17" s="42">
        <f t="shared" si="9"/>
        <v>0</v>
      </c>
      <c r="T17" s="44">
        <f t="shared" si="6"/>
        <v>0</v>
      </c>
      <c r="U17" s="27" t="s">
        <v>47</v>
      </c>
      <c r="V17" s="9"/>
    </row>
    <row r="18" spans="1:26" ht="24.45" customHeight="1" thickBot="1">
      <c r="A18" s="78" t="s">
        <v>16</v>
      </c>
      <c r="B18" s="92" t="s">
        <v>50</v>
      </c>
      <c r="C18" s="93"/>
      <c r="D18" s="49">
        <f>D13-D16</f>
        <v>472843.66666666663</v>
      </c>
      <c r="E18" s="9"/>
      <c r="F18" s="75"/>
      <c r="G18" s="25" t="s">
        <v>38</v>
      </c>
      <c r="H18" s="42">
        <f t="shared" ref="H18:S18" si="10">H16*$D21</f>
        <v>566817.74666666659</v>
      </c>
      <c r="I18" s="42">
        <f t="shared" si="10"/>
        <v>510363.14666666661</v>
      </c>
      <c r="J18" s="42">
        <f t="shared" si="10"/>
        <v>661747.93666666665</v>
      </c>
      <c r="K18" s="42">
        <f t="shared" si="10"/>
        <v>1173060.47</v>
      </c>
      <c r="L18" s="42">
        <f t="shared" si="10"/>
        <v>1340669.6000000001</v>
      </c>
      <c r="M18" s="42">
        <f t="shared" si="10"/>
        <v>911021.27333333332</v>
      </c>
      <c r="N18" s="42">
        <f t="shared" si="10"/>
        <v>568657.18333333335</v>
      </c>
      <c r="O18" s="42">
        <f t="shared" si="10"/>
        <v>618940.77</v>
      </c>
      <c r="P18" s="42">
        <f t="shared" si="10"/>
        <v>1466124.2666666666</v>
      </c>
      <c r="Q18" s="42">
        <f t="shared" si="10"/>
        <v>1625867.05</v>
      </c>
      <c r="R18" s="42">
        <f t="shared" si="10"/>
        <v>1498962.8733333333</v>
      </c>
      <c r="S18" s="42">
        <f t="shared" si="10"/>
        <v>1082182.1266666667</v>
      </c>
      <c r="T18" s="44">
        <f t="shared" si="6"/>
        <v>12024414.443333333</v>
      </c>
      <c r="U18" s="50" t="s">
        <v>36</v>
      </c>
      <c r="V18" s="9"/>
    </row>
    <row r="19" spans="1:26" ht="24.45" customHeight="1" thickBot="1">
      <c r="A19" s="79"/>
      <c r="B19" s="77" t="s">
        <v>0</v>
      </c>
      <c r="C19" s="84"/>
      <c r="D19" s="63"/>
      <c r="E19" s="9"/>
      <c r="F19" s="76"/>
      <c r="G19" s="64" t="s">
        <v>8</v>
      </c>
      <c r="H19" s="42">
        <f>SUM(H17:H18)</f>
        <v>566817.74666666659</v>
      </c>
      <c r="I19" s="42">
        <f t="shared" ref="I19:S19" si="11">SUM(I17:I18)</f>
        <v>510363.14666666661</v>
      </c>
      <c r="J19" s="42">
        <f t="shared" si="11"/>
        <v>661747.93666666665</v>
      </c>
      <c r="K19" s="42">
        <f t="shared" si="11"/>
        <v>1173060.47</v>
      </c>
      <c r="L19" s="42">
        <f t="shared" si="11"/>
        <v>1340669.6000000001</v>
      </c>
      <c r="M19" s="42">
        <f t="shared" si="11"/>
        <v>911021.27333333332</v>
      </c>
      <c r="N19" s="42">
        <f t="shared" si="11"/>
        <v>568657.18333333335</v>
      </c>
      <c r="O19" s="42">
        <f t="shared" si="11"/>
        <v>618940.77</v>
      </c>
      <c r="P19" s="42">
        <f t="shared" si="11"/>
        <v>1466124.2666666666</v>
      </c>
      <c r="Q19" s="42">
        <f t="shared" si="11"/>
        <v>1625867.05</v>
      </c>
      <c r="R19" s="42">
        <f t="shared" si="11"/>
        <v>1498962.8733333333</v>
      </c>
      <c r="S19" s="43">
        <f t="shared" si="11"/>
        <v>1082182.1266666667</v>
      </c>
      <c r="T19" s="44">
        <f t="shared" si="6"/>
        <v>12024414.443333333</v>
      </c>
      <c r="U19" s="33">
        <f>T15+T19</f>
        <v>12024414.443333333</v>
      </c>
      <c r="V19" s="9"/>
    </row>
    <row r="20" spans="1:26" ht="24.45" customHeight="1">
      <c r="A20" s="79"/>
      <c r="B20" s="77" t="s">
        <v>9</v>
      </c>
      <c r="C20" s="77"/>
      <c r="D20" s="51">
        <f>D7</f>
        <v>1914.26</v>
      </c>
      <c r="E20" s="9"/>
      <c r="F20" s="52" t="s">
        <v>22</v>
      </c>
      <c r="G20" s="9"/>
      <c r="H20" s="35"/>
      <c r="I20" s="35"/>
      <c r="J20" s="35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9"/>
      <c r="Z20" s="1"/>
    </row>
    <row r="21" spans="1:26" ht="24.45" customHeight="1">
      <c r="A21" s="80"/>
      <c r="B21" s="30" t="s">
        <v>34</v>
      </c>
      <c r="C21" s="30"/>
      <c r="D21" s="31">
        <f>D8</f>
        <v>25.43</v>
      </c>
      <c r="E21" s="9"/>
      <c r="F21" s="35"/>
      <c r="G21" s="35"/>
      <c r="H21" s="87" t="s">
        <v>21</v>
      </c>
      <c r="I21" s="88"/>
      <c r="J21" s="40"/>
      <c r="K21" s="40"/>
      <c r="L21" s="87" t="s">
        <v>21</v>
      </c>
      <c r="M21" s="88"/>
      <c r="N21" s="40"/>
      <c r="O21" s="40"/>
      <c r="P21" s="40"/>
      <c r="Q21" s="40"/>
      <c r="R21" s="40"/>
      <c r="S21" s="40"/>
      <c r="T21" s="40"/>
      <c r="U21" s="11"/>
      <c r="V21" s="9"/>
    </row>
    <row r="22" spans="1:26" ht="24.45" customHeight="1">
      <c r="A22" s="34"/>
      <c r="B22" s="39"/>
      <c r="C22" s="35"/>
      <c r="D22" s="53"/>
      <c r="E22" s="9"/>
      <c r="F22" s="9"/>
      <c r="G22" s="54" t="s">
        <v>17</v>
      </c>
      <c r="H22" s="55" t="s">
        <v>18</v>
      </c>
      <c r="I22" s="55" t="s">
        <v>19</v>
      </c>
      <c r="J22" s="40"/>
      <c r="K22" s="9"/>
      <c r="L22" s="89" t="s">
        <v>26</v>
      </c>
      <c r="M22" s="90">
        <f>U19-U8</f>
        <v>-8981707.9199999999</v>
      </c>
      <c r="N22" s="9"/>
      <c r="O22" s="9"/>
      <c r="P22" s="9"/>
      <c r="Q22" s="9"/>
      <c r="R22" s="9"/>
      <c r="S22" s="9"/>
      <c r="T22" s="9"/>
      <c r="U22" s="9"/>
      <c r="V22" s="9"/>
    </row>
    <row r="23" spans="1:26" ht="24.45" customHeight="1">
      <c r="A23" s="9"/>
      <c r="B23" s="9"/>
      <c r="C23" s="9"/>
      <c r="D23" s="9"/>
      <c r="E23" s="9"/>
      <c r="F23" s="9"/>
      <c r="G23" s="56" t="s">
        <v>46</v>
      </c>
      <c r="H23" s="57">
        <f>D16</f>
        <v>0</v>
      </c>
      <c r="I23" s="58" t="s">
        <v>27</v>
      </c>
      <c r="J23" s="9"/>
      <c r="K23" s="9"/>
      <c r="L23" s="89"/>
      <c r="M23" s="90"/>
      <c r="N23" s="9"/>
      <c r="O23" s="9"/>
      <c r="P23" s="9"/>
      <c r="Q23" s="9"/>
      <c r="R23" s="9"/>
      <c r="S23" s="9"/>
      <c r="T23" s="9"/>
      <c r="U23" s="9"/>
      <c r="V23" s="9"/>
    </row>
    <row r="24" spans="1:26" ht="24.45" customHeight="1">
      <c r="A24" s="9"/>
      <c r="B24" s="9"/>
      <c r="C24" s="9"/>
      <c r="D24" s="9"/>
      <c r="E24" s="9"/>
      <c r="F24" s="9"/>
      <c r="G24" s="56" t="s">
        <v>32</v>
      </c>
      <c r="H24" s="59">
        <f>H23*0.388/1000</f>
        <v>0</v>
      </c>
      <c r="I24" s="58" t="s">
        <v>28</v>
      </c>
      <c r="J24" s="60" t="s">
        <v>25</v>
      </c>
      <c r="K24" s="6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6" ht="24.45" customHeight="1">
      <c r="A25" s="9"/>
      <c r="B25" s="9"/>
      <c r="C25" s="9"/>
      <c r="D25" s="9"/>
      <c r="E25" s="9"/>
      <c r="F25" s="9"/>
      <c r="G25" s="56" t="s">
        <v>33</v>
      </c>
      <c r="H25" s="61">
        <f>D16/D13*100</f>
        <v>0</v>
      </c>
      <c r="I25" s="62" t="s">
        <v>31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6" ht="24.45" customHeight="1" thickBo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9"/>
      <c r="V26" s="68"/>
    </row>
    <row r="27" spans="1:26" ht="24.45" customHeight="1" thickTop="1"/>
    <row r="28" spans="1:26" ht="24.45" customHeight="1">
      <c r="A28" s="66" t="s">
        <v>54</v>
      </c>
      <c r="B28" s="9"/>
      <c r="C28" s="9"/>
      <c r="D28" s="14" t="s">
        <v>20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4" t="s">
        <v>20</v>
      </c>
      <c r="U28" s="11"/>
      <c r="V28" s="9"/>
    </row>
    <row r="29" spans="1:26" ht="24.45" customHeight="1">
      <c r="A29" s="81" t="s">
        <v>43</v>
      </c>
      <c r="B29" s="82"/>
      <c r="C29" s="82"/>
      <c r="D29" s="83"/>
      <c r="E29" s="9"/>
      <c r="F29" s="9"/>
      <c r="G29" s="9"/>
      <c r="H29" s="64" t="s">
        <v>14</v>
      </c>
      <c r="I29" s="64" t="s">
        <v>15</v>
      </c>
      <c r="J29" s="64" t="s">
        <v>4</v>
      </c>
      <c r="K29" s="64" t="s">
        <v>5</v>
      </c>
      <c r="L29" s="64" t="s">
        <v>6</v>
      </c>
      <c r="M29" s="64" t="s">
        <v>7</v>
      </c>
      <c r="N29" s="64" t="s">
        <v>12</v>
      </c>
      <c r="O29" s="64" t="s">
        <v>13</v>
      </c>
      <c r="P29" s="64" t="s">
        <v>1</v>
      </c>
      <c r="Q29" s="64" t="s">
        <v>2</v>
      </c>
      <c r="R29" s="64" t="s">
        <v>3</v>
      </c>
      <c r="S29" s="16" t="s">
        <v>11</v>
      </c>
      <c r="T29" s="17" t="s">
        <v>8</v>
      </c>
      <c r="U29" s="11"/>
      <c r="V29" s="9"/>
    </row>
    <row r="30" spans="1:26" ht="24.45" customHeight="1" thickBot="1">
      <c r="A30" s="73" t="s">
        <v>44</v>
      </c>
      <c r="B30" s="73"/>
      <c r="C30" s="73"/>
      <c r="D30" s="18">
        <f>D5</f>
        <v>472843.66666666663</v>
      </c>
      <c r="E30" s="9"/>
      <c r="F30" s="19" t="s">
        <v>37</v>
      </c>
      <c r="G30" s="20"/>
      <c r="H30" s="42">
        <f>H5</f>
        <v>22289.333333333332</v>
      </c>
      <c r="I30" s="42">
        <f t="shared" ref="I30:S30" si="12">I5</f>
        <v>20069.333333333332</v>
      </c>
      <c r="J30" s="42">
        <f t="shared" si="12"/>
        <v>26022.333333333332</v>
      </c>
      <c r="K30" s="42">
        <f t="shared" si="12"/>
        <v>46129</v>
      </c>
      <c r="L30" s="42">
        <f t="shared" si="12"/>
        <v>52720</v>
      </c>
      <c r="M30" s="42">
        <f t="shared" si="12"/>
        <v>35824.666666666664</v>
      </c>
      <c r="N30" s="42">
        <f t="shared" si="12"/>
        <v>22361.666666666668</v>
      </c>
      <c r="O30" s="42">
        <f t="shared" si="12"/>
        <v>24339</v>
      </c>
      <c r="P30" s="42">
        <f t="shared" si="12"/>
        <v>57653.333333333336</v>
      </c>
      <c r="Q30" s="42">
        <f t="shared" si="12"/>
        <v>63935</v>
      </c>
      <c r="R30" s="42">
        <f t="shared" si="12"/>
        <v>58944.666666666664</v>
      </c>
      <c r="S30" s="43">
        <f t="shared" si="12"/>
        <v>42555.333333333336</v>
      </c>
      <c r="T30" s="44">
        <f>SUM(H30:S30)</f>
        <v>472843.66666666663</v>
      </c>
      <c r="U30" s="11"/>
      <c r="V30" s="9"/>
    </row>
    <row r="31" spans="1:26" ht="24.45" customHeight="1" thickBot="1">
      <c r="A31" s="91" t="s">
        <v>10</v>
      </c>
      <c r="B31" s="77" t="s">
        <v>23</v>
      </c>
      <c r="C31" s="84"/>
      <c r="D31" s="3"/>
      <c r="E31" s="9"/>
      <c r="F31" s="85" t="s">
        <v>10</v>
      </c>
      <c r="G31" s="45" t="s">
        <v>40</v>
      </c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  <c r="T31" s="46">
        <f t="shared" ref="T31" si="13">SUM(H31:S31)</f>
        <v>0</v>
      </c>
      <c r="U31" s="11"/>
      <c r="V31" s="9"/>
    </row>
    <row r="32" spans="1:26" ht="24.45" customHeight="1" thickBot="1">
      <c r="A32" s="91"/>
      <c r="B32" s="77" t="s">
        <v>24</v>
      </c>
      <c r="C32" s="84"/>
      <c r="D32" s="3"/>
      <c r="E32" s="9"/>
      <c r="F32" s="86"/>
      <c r="G32" s="45" t="s">
        <v>41</v>
      </c>
      <c r="H32" s="47">
        <f t="shared" ref="H32:S32" si="14">($D34*H31)</f>
        <v>0</v>
      </c>
      <c r="I32" s="47">
        <f t="shared" si="14"/>
        <v>0</v>
      </c>
      <c r="J32" s="47">
        <f t="shared" si="14"/>
        <v>0</v>
      </c>
      <c r="K32" s="47">
        <f t="shared" si="14"/>
        <v>0</v>
      </c>
      <c r="L32" s="47">
        <f t="shared" si="14"/>
        <v>0</v>
      </c>
      <c r="M32" s="47">
        <f t="shared" si="14"/>
        <v>0</v>
      </c>
      <c r="N32" s="47">
        <f t="shared" si="14"/>
        <v>0</v>
      </c>
      <c r="O32" s="47">
        <f t="shared" si="14"/>
        <v>0</v>
      </c>
      <c r="P32" s="47">
        <f t="shared" si="14"/>
        <v>0</v>
      </c>
      <c r="Q32" s="47">
        <f t="shared" si="14"/>
        <v>0</v>
      </c>
      <c r="R32" s="47">
        <f t="shared" si="14"/>
        <v>0</v>
      </c>
      <c r="S32" s="47">
        <f t="shared" si="14"/>
        <v>0</v>
      </c>
      <c r="T32" s="44">
        <f>SUM(H32:S32)</f>
        <v>0</v>
      </c>
      <c r="U32" s="11"/>
      <c r="V32" s="9"/>
    </row>
    <row r="33" spans="1:26" ht="24.45" customHeight="1" thickBot="1">
      <c r="A33" s="91"/>
      <c r="B33" s="84" t="s">
        <v>30</v>
      </c>
      <c r="C33" s="94"/>
      <c r="D33" s="48">
        <f>T31</f>
        <v>0</v>
      </c>
      <c r="E33" s="9"/>
      <c r="F33" s="74" t="s">
        <v>49</v>
      </c>
      <c r="G33" s="65" t="s">
        <v>51</v>
      </c>
      <c r="H33" s="42">
        <f>IF((H30-H31)&lt;=0,0,H30-H31)</f>
        <v>22289.333333333332</v>
      </c>
      <c r="I33" s="42">
        <f t="shared" ref="I33:S33" si="15">IF((I30-I31)&lt;=0,0,I30-I31)</f>
        <v>20069.333333333332</v>
      </c>
      <c r="J33" s="42">
        <f t="shared" si="15"/>
        <v>26022.333333333332</v>
      </c>
      <c r="K33" s="42">
        <f t="shared" si="15"/>
        <v>46129</v>
      </c>
      <c r="L33" s="42">
        <f t="shared" si="15"/>
        <v>52720</v>
      </c>
      <c r="M33" s="42">
        <f t="shared" si="15"/>
        <v>35824.666666666664</v>
      </c>
      <c r="N33" s="42">
        <f t="shared" si="15"/>
        <v>22361.666666666668</v>
      </c>
      <c r="O33" s="42">
        <f t="shared" si="15"/>
        <v>24339</v>
      </c>
      <c r="P33" s="42">
        <f t="shared" si="15"/>
        <v>57653.333333333336</v>
      </c>
      <c r="Q33" s="42">
        <f t="shared" si="15"/>
        <v>63935</v>
      </c>
      <c r="R33" s="42">
        <f t="shared" si="15"/>
        <v>58944.666666666664</v>
      </c>
      <c r="S33" s="42">
        <f t="shared" si="15"/>
        <v>42555.333333333336</v>
      </c>
      <c r="T33" s="44">
        <f t="shared" ref="T33:T36" si="16">SUM(H33:S33)</f>
        <v>472843.66666666663</v>
      </c>
      <c r="U33" s="11"/>
      <c r="V33" s="9"/>
    </row>
    <row r="34" spans="1:26" ht="24.45" customHeight="1" thickBot="1">
      <c r="A34" s="91"/>
      <c r="B34" s="84" t="s">
        <v>29</v>
      </c>
      <c r="C34" s="95"/>
      <c r="D34" s="4"/>
      <c r="E34" s="9"/>
      <c r="F34" s="75"/>
      <c r="G34" s="25" t="s">
        <v>39</v>
      </c>
      <c r="H34" s="42">
        <f t="shared" ref="H34:S34" si="17">$D36*$D37*0.85</f>
        <v>0</v>
      </c>
      <c r="I34" s="42">
        <f t="shared" si="17"/>
        <v>0</v>
      </c>
      <c r="J34" s="42">
        <f t="shared" si="17"/>
        <v>0</v>
      </c>
      <c r="K34" s="42">
        <f t="shared" si="17"/>
        <v>0</v>
      </c>
      <c r="L34" s="42">
        <f t="shared" si="17"/>
        <v>0</v>
      </c>
      <c r="M34" s="42">
        <f t="shared" si="17"/>
        <v>0</v>
      </c>
      <c r="N34" s="42">
        <f t="shared" si="17"/>
        <v>0</v>
      </c>
      <c r="O34" s="42">
        <f t="shared" si="17"/>
        <v>0</v>
      </c>
      <c r="P34" s="42">
        <f t="shared" si="17"/>
        <v>0</v>
      </c>
      <c r="Q34" s="42">
        <f t="shared" si="17"/>
        <v>0</v>
      </c>
      <c r="R34" s="42">
        <f t="shared" si="17"/>
        <v>0</v>
      </c>
      <c r="S34" s="42">
        <f t="shared" si="17"/>
        <v>0</v>
      </c>
      <c r="T34" s="44">
        <f t="shared" si="16"/>
        <v>0</v>
      </c>
      <c r="U34" s="27" t="s">
        <v>47</v>
      </c>
      <c r="V34" s="9"/>
    </row>
    <row r="35" spans="1:26" ht="24.45" customHeight="1" thickBot="1">
      <c r="A35" s="78" t="s">
        <v>16</v>
      </c>
      <c r="B35" s="92" t="s">
        <v>50</v>
      </c>
      <c r="C35" s="93"/>
      <c r="D35" s="49">
        <f>D30-D33</f>
        <v>472843.66666666663</v>
      </c>
      <c r="E35" s="9"/>
      <c r="F35" s="75"/>
      <c r="G35" s="25" t="s">
        <v>38</v>
      </c>
      <c r="H35" s="42">
        <f t="shared" ref="H35:S35" si="18">H33*$D38</f>
        <v>566817.74666666659</v>
      </c>
      <c r="I35" s="42">
        <f t="shared" si="18"/>
        <v>510363.14666666661</v>
      </c>
      <c r="J35" s="42">
        <f t="shared" si="18"/>
        <v>661747.93666666665</v>
      </c>
      <c r="K35" s="42">
        <f t="shared" si="18"/>
        <v>1173060.47</v>
      </c>
      <c r="L35" s="42">
        <f t="shared" si="18"/>
        <v>1340669.6000000001</v>
      </c>
      <c r="M35" s="42">
        <f t="shared" si="18"/>
        <v>911021.27333333332</v>
      </c>
      <c r="N35" s="42">
        <f t="shared" si="18"/>
        <v>568657.18333333335</v>
      </c>
      <c r="O35" s="42">
        <f t="shared" si="18"/>
        <v>618940.77</v>
      </c>
      <c r="P35" s="42">
        <f t="shared" si="18"/>
        <v>1466124.2666666666</v>
      </c>
      <c r="Q35" s="42">
        <f t="shared" si="18"/>
        <v>1625867.05</v>
      </c>
      <c r="R35" s="42">
        <f t="shared" si="18"/>
        <v>1498962.8733333333</v>
      </c>
      <c r="S35" s="42">
        <f t="shared" si="18"/>
        <v>1082182.1266666667</v>
      </c>
      <c r="T35" s="44">
        <f t="shared" si="16"/>
        <v>12024414.443333333</v>
      </c>
      <c r="U35" s="50" t="s">
        <v>36</v>
      </c>
      <c r="V35" s="9"/>
    </row>
    <row r="36" spans="1:26" ht="24.45" customHeight="1" thickBot="1">
      <c r="A36" s="79"/>
      <c r="B36" s="77" t="s">
        <v>0</v>
      </c>
      <c r="C36" s="84"/>
      <c r="D36" s="63"/>
      <c r="E36" s="9"/>
      <c r="F36" s="76"/>
      <c r="G36" s="64" t="s">
        <v>8</v>
      </c>
      <c r="H36" s="42">
        <f>SUM(H34:H35)</f>
        <v>566817.74666666659</v>
      </c>
      <c r="I36" s="42">
        <f t="shared" ref="I36:S36" si="19">SUM(I34:I35)</f>
        <v>510363.14666666661</v>
      </c>
      <c r="J36" s="42">
        <f t="shared" si="19"/>
        <v>661747.93666666665</v>
      </c>
      <c r="K36" s="42">
        <f t="shared" si="19"/>
        <v>1173060.47</v>
      </c>
      <c r="L36" s="42">
        <f t="shared" si="19"/>
        <v>1340669.6000000001</v>
      </c>
      <c r="M36" s="42">
        <f t="shared" si="19"/>
        <v>911021.27333333332</v>
      </c>
      <c r="N36" s="42">
        <f t="shared" si="19"/>
        <v>568657.18333333335</v>
      </c>
      <c r="O36" s="42">
        <f t="shared" si="19"/>
        <v>618940.77</v>
      </c>
      <c r="P36" s="42">
        <f t="shared" si="19"/>
        <v>1466124.2666666666</v>
      </c>
      <c r="Q36" s="42">
        <f t="shared" si="19"/>
        <v>1625867.05</v>
      </c>
      <c r="R36" s="42">
        <f t="shared" si="19"/>
        <v>1498962.8733333333</v>
      </c>
      <c r="S36" s="43">
        <f t="shared" si="19"/>
        <v>1082182.1266666667</v>
      </c>
      <c r="T36" s="44">
        <f t="shared" si="16"/>
        <v>12024414.443333333</v>
      </c>
      <c r="U36" s="33">
        <f>T32+T36</f>
        <v>12024414.443333333</v>
      </c>
      <c r="V36" s="9"/>
    </row>
    <row r="37" spans="1:26" ht="24.45" customHeight="1">
      <c r="A37" s="79"/>
      <c r="B37" s="77" t="s">
        <v>9</v>
      </c>
      <c r="C37" s="77"/>
      <c r="D37" s="51">
        <f>D7</f>
        <v>1914.26</v>
      </c>
      <c r="E37" s="9"/>
      <c r="F37" s="52" t="s">
        <v>22</v>
      </c>
      <c r="G37" s="9"/>
      <c r="H37" s="35"/>
      <c r="I37" s="35"/>
      <c r="J37" s="35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9"/>
      <c r="Z37" s="1"/>
    </row>
    <row r="38" spans="1:26" ht="24.45" customHeight="1">
      <c r="A38" s="80"/>
      <c r="B38" s="30" t="s">
        <v>34</v>
      </c>
      <c r="C38" s="30"/>
      <c r="D38" s="31">
        <f>D8</f>
        <v>25.43</v>
      </c>
      <c r="E38" s="9"/>
      <c r="F38" s="35"/>
      <c r="G38" s="35"/>
      <c r="H38" s="87" t="s">
        <v>21</v>
      </c>
      <c r="I38" s="88"/>
      <c r="J38" s="40"/>
      <c r="K38" s="40"/>
      <c r="L38" s="87" t="s">
        <v>21</v>
      </c>
      <c r="M38" s="88"/>
      <c r="N38" s="40"/>
      <c r="O38" s="40"/>
      <c r="P38" s="40"/>
      <c r="Q38" s="40"/>
      <c r="R38" s="40"/>
      <c r="S38" s="40"/>
      <c r="T38" s="40"/>
      <c r="U38" s="11"/>
      <c r="V38" s="9"/>
    </row>
    <row r="39" spans="1:26" ht="24.45" customHeight="1">
      <c r="A39" s="34"/>
      <c r="B39" s="39"/>
      <c r="C39" s="35"/>
      <c r="D39" s="53"/>
      <c r="E39" s="9"/>
      <c r="F39" s="9"/>
      <c r="G39" s="54" t="s">
        <v>17</v>
      </c>
      <c r="H39" s="55" t="s">
        <v>18</v>
      </c>
      <c r="I39" s="55" t="s">
        <v>19</v>
      </c>
      <c r="J39" s="40"/>
      <c r="K39" s="9"/>
      <c r="L39" s="89" t="s">
        <v>26</v>
      </c>
      <c r="M39" s="90">
        <f>U36-U8</f>
        <v>-8981707.9199999999</v>
      </c>
      <c r="N39" s="9"/>
      <c r="O39" s="9"/>
      <c r="P39" s="9"/>
      <c r="Q39" s="9"/>
      <c r="R39" s="9"/>
      <c r="S39" s="9"/>
      <c r="T39" s="9"/>
      <c r="U39" s="9"/>
      <c r="V39" s="9"/>
    </row>
    <row r="40" spans="1:26" ht="24.45" customHeight="1">
      <c r="A40" s="9"/>
      <c r="B40" s="9"/>
      <c r="C40" s="9"/>
      <c r="D40" s="9"/>
      <c r="E40" s="9"/>
      <c r="F40" s="9"/>
      <c r="G40" s="56" t="s">
        <v>46</v>
      </c>
      <c r="H40" s="57">
        <f>D33</f>
        <v>0</v>
      </c>
      <c r="I40" s="58" t="s">
        <v>27</v>
      </c>
      <c r="J40" s="9"/>
      <c r="K40" s="9"/>
      <c r="L40" s="89"/>
      <c r="M40" s="90"/>
      <c r="N40" s="9"/>
      <c r="O40" s="9"/>
      <c r="P40" s="9"/>
      <c r="Q40" s="9"/>
      <c r="R40" s="9"/>
      <c r="S40" s="9"/>
      <c r="T40" s="9"/>
      <c r="U40" s="9"/>
      <c r="V40" s="9"/>
    </row>
    <row r="41" spans="1:26" ht="24.45" customHeight="1">
      <c r="A41" s="9"/>
      <c r="B41" s="9"/>
      <c r="C41" s="9"/>
      <c r="D41" s="9"/>
      <c r="E41" s="9"/>
      <c r="F41" s="9"/>
      <c r="G41" s="56" t="s">
        <v>32</v>
      </c>
      <c r="H41" s="59">
        <f>H40*0.388/1000</f>
        <v>0</v>
      </c>
      <c r="I41" s="58" t="s">
        <v>28</v>
      </c>
      <c r="J41" s="60" t="s">
        <v>25</v>
      </c>
      <c r="K41" s="6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6" ht="24.45" customHeight="1">
      <c r="A42" s="9"/>
      <c r="B42" s="9"/>
      <c r="C42" s="9"/>
      <c r="D42" s="9"/>
      <c r="E42" s="9"/>
      <c r="F42" s="9"/>
      <c r="G42" s="56" t="s">
        <v>33</v>
      </c>
      <c r="H42" s="61">
        <f>D33/D30*100</f>
        <v>0</v>
      </c>
      <c r="I42" s="62" t="s">
        <v>31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</sheetData>
  <sheetProtection algorithmName="SHA-512" hashValue="PZhVwERBCDAJ7nRzI4ZkMoZ8Epq1brSvkMcbFn8pOv9gb/+QvZsOCak8t57D9uWvyDQdX3XJ/sxq/+dt4A506g==" saltValue="Ggx0xXpXSYQoO77tgXdLtg==" spinCount="100000" sheet="1" objects="1" scenarios="1" selectLockedCells="1"/>
  <mergeCells count="40">
    <mergeCell ref="A4:D4"/>
    <mergeCell ref="A5:C5"/>
    <mergeCell ref="A6:A8"/>
    <mergeCell ref="B6:C6"/>
    <mergeCell ref="F6:F8"/>
    <mergeCell ref="B7:C7"/>
    <mergeCell ref="A12:D12"/>
    <mergeCell ref="A13:C13"/>
    <mergeCell ref="A14:A17"/>
    <mergeCell ref="B14:C14"/>
    <mergeCell ref="F14:F15"/>
    <mergeCell ref="B15:C15"/>
    <mergeCell ref="B16:C16"/>
    <mergeCell ref="F16:F19"/>
    <mergeCell ref="B17:C17"/>
    <mergeCell ref="A18:A21"/>
    <mergeCell ref="B18:C18"/>
    <mergeCell ref="B19:C19"/>
    <mergeCell ref="B20:C20"/>
    <mergeCell ref="A29:D29"/>
    <mergeCell ref="A30:C30"/>
    <mergeCell ref="A31:A34"/>
    <mergeCell ref="B31:C31"/>
    <mergeCell ref="F31:F32"/>
    <mergeCell ref="B32:C32"/>
    <mergeCell ref="B33:C33"/>
    <mergeCell ref="F33:F36"/>
    <mergeCell ref="B34:C34"/>
    <mergeCell ref="A35:A38"/>
    <mergeCell ref="B35:C35"/>
    <mergeCell ref="B36:C36"/>
    <mergeCell ref="B37:C37"/>
    <mergeCell ref="H38:I38"/>
    <mergeCell ref="L38:M38"/>
    <mergeCell ref="L21:M21"/>
    <mergeCell ref="L39:L40"/>
    <mergeCell ref="M39:M40"/>
    <mergeCell ref="L22:L23"/>
    <mergeCell ref="M22:M23"/>
    <mergeCell ref="H21:I21"/>
  </mergeCells>
  <phoneticPr fontId="1"/>
  <pageMargins left="0.7" right="0.7" top="0.75" bottom="0.75" header="0.3" footer="0.3"/>
  <pageSetup paperSize="8" scale="6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11A23-CADA-4F96-BA4F-CF97045DBAC2}">
  <sheetPr>
    <pageSetUpPr fitToPage="1"/>
  </sheetPr>
  <dimension ref="A1:Z42"/>
  <sheetViews>
    <sheetView view="pageBreakPreview" zoomScale="85" zoomScaleNormal="85" zoomScaleSheetLayoutView="85" workbookViewId="0">
      <selection activeCell="D14" sqref="D14"/>
    </sheetView>
  </sheetViews>
  <sheetFormatPr defaultRowHeight="15"/>
  <cols>
    <col min="1" max="1" width="4.453125" customWidth="1"/>
    <col min="2" max="2" width="9.7265625" customWidth="1"/>
    <col min="3" max="3" width="23.7265625" customWidth="1"/>
    <col min="4" max="4" width="8.36328125" bestFit="1" customWidth="1"/>
    <col min="5" max="5" width="3.7265625" customWidth="1"/>
    <col min="6" max="6" width="4.453125" customWidth="1"/>
    <col min="7" max="7" width="28.36328125" customWidth="1"/>
    <col min="8" max="20" width="10.54296875" customWidth="1"/>
    <col min="21" max="21" width="21.453125" style="2" customWidth="1"/>
    <col min="22" max="22" width="1.90625" customWidth="1"/>
    <col min="28" max="28" width="11.7265625" bestFit="1" customWidth="1"/>
  </cols>
  <sheetData>
    <row r="1" spans="1:22" ht="27" customHeight="1" thickBot="1">
      <c r="A1" s="8" t="s">
        <v>56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1"/>
      <c r="V1" s="9"/>
    </row>
    <row r="2" spans="1:22" ht="24.45" customHeight="1" thickBot="1">
      <c r="A2" s="10"/>
      <c r="B2" s="9"/>
      <c r="C2" s="9"/>
      <c r="D2" s="9"/>
      <c r="E2" s="9"/>
      <c r="F2" s="9"/>
      <c r="G2" s="9"/>
      <c r="H2" s="12"/>
      <c r="I2" s="10" t="s">
        <v>48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1"/>
      <c r="V2" s="9"/>
    </row>
    <row r="3" spans="1:22" ht="24.45" customHeight="1">
      <c r="A3" s="67" t="s">
        <v>45</v>
      </c>
      <c r="B3" s="13"/>
      <c r="C3" s="13"/>
      <c r="D3" s="14" t="s">
        <v>20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4" t="s">
        <v>20</v>
      </c>
      <c r="U3" s="11"/>
      <c r="V3" s="9"/>
    </row>
    <row r="4" spans="1:22" ht="24.45" customHeight="1">
      <c r="A4" s="70" t="s">
        <v>42</v>
      </c>
      <c r="B4" s="71"/>
      <c r="C4" s="71"/>
      <c r="D4" s="72"/>
      <c r="E4" s="9"/>
      <c r="F4" s="9"/>
      <c r="G4" s="9"/>
      <c r="H4" s="64" t="s">
        <v>14</v>
      </c>
      <c r="I4" s="64" t="s">
        <v>15</v>
      </c>
      <c r="J4" s="64" t="s">
        <v>4</v>
      </c>
      <c r="K4" s="64" t="s">
        <v>5</v>
      </c>
      <c r="L4" s="64" t="s">
        <v>6</v>
      </c>
      <c r="M4" s="64" t="s">
        <v>7</v>
      </c>
      <c r="N4" s="64" t="s">
        <v>12</v>
      </c>
      <c r="O4" s="64" t="s">
        <v>13</v>
      </c>
      <c r="P4" s="64" t="s">
        <v>1</v>
      </c>
      <c r="Q4" s="64" t="s">
        <v>2</v>
      </c>
      <c r="R4" s="64" t="s">
        <v>3</v>
      </c>
      <c r="S4" s="16" t="s">
        <v>11</v>
      </c>
      <c r="T4" s="17" t="s">
        <v>8</v>
      </c>
      <c r="U4" s="11"/>
      <c r="V4" s="9"/>
    </row>
    <row r="5" spans="1:22" ht="24.45" customHeight="1">
      <c r="A5" s="73" t="s">
        <v>44</v>
      </c>
      <c r="B5" s="73"/>
      <c r="C5" s="73"/>
      <c r="D5" s="18">
        <f>T5</f>
        <v>552392</v>
      </c>
      <c r="E5" s="9"/>
      <c r="F5" s="19" t="s">
        <v>37</v>
      </c>
      <c r="G5" s="20"/>
      <c r="H5" s="21">
        <v>39580</v>
      </c>
      <c r="I5" s="21">
        <v>25465</v>
      </c>
      <c r="J5" s="21">
        <v>29883.666666666668</v>
      </c>
      <c r="K5" s="21">
        <v>44353.666666666664</v>
      </c>
      <c r="L5" s="21">
        <v>54052</v>
      </c>
      <c r="M5" s="21">
        <v>48034.666666666664</v>
      </c>
      <c r="N5" s="21">
        <v>30630.333333333332</v>
      </c>
      <c r="O5" s="21">
        <v>33038.333333333336</v>
      </c>
      <c r="P5" s="21">
        <v>56327.333333333336</v>
      </c>
      <c r="Q5" s="21">
        <v>65622.666666666672</v>
      </c>
      <c r="R5" s="21">
        <v>65839</v>
      </c>
      <c r="S5" s="22">
        <v>59565.333333333336</v>
      </c>
      <c r="T5" s="23">
        <f t="shared" ref="T5:T7" si="0">SUM(H5:S5)</f>
        <v>552392</v>
      </c>
      <c r="U5" s="11"/>
      <c r="V5" s="9"/>
    </row>
    <row r="6" spans="1:22" ht="24.45" customHeight="1" thickBot="1">
      <c r="A6" s="78" t="s">
        <v>16</v>
      </c>
      <c r="B6" s="77" t="s">
        <v>0</v>
      </c>
      <c r="C6" s="77"/>
      <c r="D6" s="24">
        <v>459</v>
      </c>
      <c r="E6" s="9"/>
      <c r="F6" s="74" t="s">
        <v>49</v>
      </c>
      <c r="G6" s="25" t="s">
        <v>39</v>
      </c>
      <c r="H6" s="26">
        <f t="shared" ref="H6:S6" si="1">$D6*$D7*0.85</f>
        <v>746848.53899999999</v>
      </c>
      <c r="I6" s="26">
        <f t="shared" si="1"/>
        <v>746848.53899999999</v>
      </c>
      <c r="J6" s="26">
        <f t="shared" si="1"/>
        <v>746848.53899999999</v>
      </c>
      <c r="K6" s="26">
        <f t="shared" si="1"/>
        <v>746848.53899999999</v>
      </c>
      <c r="L6" s="26">
        <f t="shared" si="1"/>
        <v>746848.53899999999</v>
      </c>
      <c r="M6" s="26">
        <f t="shared" si="1"/>
        <v>746848.53899999999</v>
      </c>
      <c r="N6" s="26">
        <f t="shared" si="1"/>
        <v>746848.53899999999</v>
      </c>
      <c r="O6" s="26">
        <f t="shared" si="1"/>
        <v>746848.53899999999</v>
      </c>
      <c r="P6" s="26">
        <f t="shared" si="1"/>
        <v>746848.53899999999</v>
      </c>
      <c r="Q6" s="26">
        <f t="shared" si="1"/>
        <v>746848.53899999999</v>
      </c>
      <c r="R6" s="26">
        <f t="shared" si="1"/>
        <v>746848.53899999999</v>
      </c>
      <c r="S6" s="26">
        <f t="shared" si="1"/>
        <v>746848.53899999999</v>
      </c>
      <c r="T6" s="23">
        <f t="shared" si="0"/>
        <v>8962182.4680000003</v>
      </c>
      <c r="U6" s="27" t="s">
        <v>47</v>
      </c>
      <c r="V6" s="9"/>
    </row>
    <row r="7" spans="1:22" ht="24.45" customHeight="1">
      <c r="A7" s="79"/>
      <c r="B7" s="77" t="s">
        <v>9</v>
      </c>
      <c r="C7" s="77"/>
      <c r="D7" s="28">
        <v>1914.26</v>
      </c>
      <c r="E7" s="9"/>
      <c r="F7" s="75"/>
      <c r="G7" s="25" t="s">
        <v>38</v>
      </c>
      <c r="H7" s="26">
        <f t="shared" ref="H7:S7" si="2">H5*$D8</f>
        <v>1006519.4</v>
      </c>
      <c r="I7" s="26">
        <f t="shared" si="2"/>
        <v>647574.94999999995</v>
      </c>
      <c r="J7" s="26">
        <f t="shared" si="2"/>
        <v>759941.64333333331</v>
      </c>
      <c r="K7" s="26">
        <f t="shared" si="2"/>
        <v>1127913.7433333332</v>
      </c>
      <c r="L7" s="26">
        <f t="shared" si="2"/>
        <v>1374542.3599999999</v>
      </c>
      <c r="M7" s="26">
        <f t="shared" si="2"/>
        <v>1221521.5733333332</v>
      </c>
      <c r="N7" s="26">
        <f t="shared" si="2"/>
        <v>778929.37666666659</v>
      </c>
      <c r="O7" s="26">
        <f t="shared" si="2"/>
        <v>840164.81666666677</v>
      </c>
      <c r="P7" s="26">
        <f t="shared" si="2"/>
        <v>1432404.0866666667</v>
      </c>
      <c r="Q7" s="26">
        <f t="shared" si="2"/>
        <v>1668784.4133333333</v>
      </c>
      <c r="R7" s="26">
        <f t="shared" si="2"/>
        <v>1674285.77</v>
      </c>
      <c r="S7" s="26">
        <f t="shared" si="2"/>
        <v>1514746.4266666668</v>
      </c>
      <c r="T7" s="23">
        <f t="shared" si="0"/>
        <v>14047328.559999999</v>
      </c>
      <c r="U7" s="29" t="s">
        <v>35</v>
      </c>
      <c r="V7" s="9"/>
    </row>
    <row r="8" spans="1:22" ht="24.45" customHeight="1" thickBot="1">
      <c r="A8" s="80"/>
      <c r="B8" s="30" t="s">
        <v>34</v>
      </c>
      <c r="C8" s="25"/>
      <c r="D8" s="31">
        <v>25.43</v>
      </c>
      <c r="E8" s="9"/>
      <c r="F8" s="76"/>
      <c r="G8" s="64" t="s">
        <v>8</v>
      </c>
      <c r="H8" s="26">
        <f>SUM(H6:H7)</f>
        <v>1753367.939</v>
      </c>
      <c r="I8" s="26">
        <f t="shared" ref="I8:S8" si="3">SUM(I6:I7)</f>
        <v>1394423.4890000001</v>
      </c>
      <c r="J8" s="26">
        <f t="shared" si="3"/>
        <v>1506790.1823333334</v>
      </c>
      <c r="K8" s="26">
        <f t="shared" si="3"/>
        <v>1874762.282333333</v>
      </c>
      <c r="L8" s="26">
        <f t="shared" si="3"/>
        <v>2121390.8989999997</v>
      </c>
      <c r="M8" s="26">
        <f t="shared" si="3"/>
        <v>1968370.1123333331</v>
      </c>
      <c r="N8" s="26">
        <f t="shared" si="3"/>
        <v>1525777.9156666666</v>
      </c>
      <c r="O8" s="26">
        <f t="shared" si="3"/>
        <v>1587013.3556666668</v>
      </c>
      <c r="P8" s="26">
        <f t="shared" si="3"/>
        <v>2179252.6256666668</v>
      </c>
      <c r="Q8" s="26">
        <f t="shared" si="3"/>
        <v>2415632.9523333334</v>
      </c>
      <c r="R8" s="26">
        <f t="shared" si="3"/>
        <v>2421134.3089999999</v>
      </c>
      <c r="S8" s="32">
        <f t="shared" si="3"/>
        <v>2261594.9656666666</v>
      </c>
      <c r="T8" s="23">
        <f>SUM(H8:S8)</f>
        <v>23009511.028000001</v>
      </c>
      <c r="U8" s="33">
        <f>T8</f>
        <v>23009511.028000001</v>
      </c>
      <c r="V8" s="9"/>
    </row>
    <row r="9" spans="1:22" ht="24.45" customHeight="1">
      <c r="A9" s="34"/>
      <c r="B9" s="35"/>
      <c r="C9" s="36"/>
      <c r="D9" s="37"/>
      <c r="E9" s="9"/>
      <c r="F9" s="38"/>
      <c r="G9" s="39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11"/>
      <c r="V9" s="9"/>
    </row>
    <row r="10" spans="1:22" ht="24.45" customHeight="1">
      <c r="A10" s="9"/>
      <c r="B10" s="9"/>
      <c r="C10" s="9"/>
      <c r="D10" s="9"/>
      <c r="E10" s="9"/>
      <c r="F10" s="41"/>
      <c r="G10" s="35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11"/>
      <c r="V10" s="9"/>
    </row>
    <row r="11" spans="1:22" ht="24.45" customHeight="1">
      <c r="A11" s="66" t="s">
        <v>52</v>
      </c>
      <c r="B11" s="9"/>
      <c r="C11" s="9"/>
      <c r="D11" s="14" t="s">
        <v>20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4" t="s">
        <v>20</v>
      </c>
      <c r="U11" s="11"/>
      <c r="V11" s="9"/>
    </row>
    <row r="12" spans="1:22" ht="24.45" customHeight="1">
      <c r="A12" s="81" t="s">
        <v>43</v>
      </c>
      <c r="B12" s="82"/>
      <c r="C12" s="82"/>
      <c r="D12" s="83"/>
      <c r="E12" s="9"/>
      <c r="F12" s="9"/>
      <c r="G12" s="9"/>
      <c r="H12" s="64" t="s">
        <v>14</v>
      </c>
      <c r="I12" s="64" t="s">
        <v>15</v>
      </c>
      <c r="J12" s="64" t="s">
        <v>4</v>
      </c>
      <c r="K12" s="64" t="s">
        <v>5</v>
      </c>
      <c r="L12" s="64" t="s">
        <v>6</v>
      </c>
      <c r="M12" s="64" t="s">
        <v>7</v>
      </c>
      <c r="N12" s="64" t="s">
        <v>12</v>
      </c>
      <c r="O12" s="64" t="s">
        <v>13</v>
      </c>
      <c r="P12" s="64" t="s">
        <v>1</v>
      </c>
      <c r="Q12" s="64" t="s">
        <v>2</v>
      </c>
      <c r="R12" s="64" t="s">
        <v>3</v>
      </c>
      <c r="S12" s="16" t="s">
        <v>11</v>
      </c>
      <c r="T12" s="17" t="s">
        <v>8</v>
      </c>
      <c r="U12" s="11"/>
      <c r="V12" s="9"/>
    </row>
    <row r="13" spans="1:22" ht="24.45" customHeight="1" thickBot="1">
      <c r="A13" s="73" t="s">
        <v>44</v>
      </c>
      <c r="B13" s="73"/>
      <c r="C13" s="73"/>
      <c r="D13" s="18">
        <f>D5</f>
        <v>552392</v>
      </c>
      <c r="E13" s="9"/>
      <c r="F13" s="19" t="s">
        <v>37</v>
      </c>
      <c r="G13" s="20"/>
      <c r="H13" s="42">
        <f>H5</f>
        <v>39580</v>
      </c>
      <c r="I13" s="42">
        <f t="shared" ref="I13:J13" si="4">I5</f>
        <v>25465</v>
      </c>
      <c r="J13" s="42">
        <f t="shared" si="4"/>
        <v>29883.666666666668</v>
      </c>
      <c r="K13" s="42">
        <f>K5</f>
        <v>44353.666666666664</v>
      </c>
      <c r="L13" s="42">
        <f t="shared" ref="L13:S13" si="5">L5</f>
        <v>54052</v>
      </c>
      <c r="M13" s="42">
        <f t="shared" si="5"/>
        <v>48034.666666666664</v>
      </c>
      <c r="N13" s="42">
        <f t="shared" si="5"/>
        <v>30630.333333333332</v>
      </c>
      <c r="O13" s="42">
        <f t="shared" si="5"/>
        <v>33038.333333333336</v>
      </c>
      <c r="P13" s="42">
        <f t="shared" si="5"/>
        <v>56327.333333333336</v>
      </c>
      <c r="Q13" s="42">
        <f t="shared" si="5"/>
        <v>65622.666666666672</v>
      </c>
      <c r="R13" s="42">
        <f t="shared" si="5"/>
        <v>65839</v>
      </c>
      <c r="S13" s="43">
        <f t="shared" si="5"/>
        <v>59565.333333333336</v>
      </c>
      <c r="T13" s="44">
        <f>SUM(H13:S13)</f>
        <v>552392</v>
      </c>
      <c r="U13" s="11"/>
      <c r="V13" s="9"/>
    </row>
    <row r="14" spans="1:22" ht="24.45" customHeight="1" thickBot="1">
      <c r="A14" s="91" t="s">
        <v>10</v>
      </c>
      <c r="B14" s="77" t="s">
        <v>23</v>
      </c>
      <c r="C14" s="84"/>
      <c r="D14" s="3"/>
      <c r="E14" s="9"/>
      <c r="F14" s="85" t="s">
        <v>10</v>
      </c>
      <c r="G14" s="45" t="s">
        <v>40</v>
      </c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46">
        <f t="shared" ref="T14:T19" si="6">SUM(H14:S14)</f>
        <v>0</v>
      </c>
      <c r="U14" s="11"/>
      <c r="V14" s="9"/>
    </row>
    <row r="15" spans="1:22" ht="24.45" customHeight="1" thickBot="1">
      <c r="A15" s="91"/>
      <c r="B15" s="77" t="s">
        <v>24</v>
      </c>
      <c r="C15" s="84"/>
      <c r="D15" s="3"/>
      <c r="E15" s="9"/>
      <c r="F15" s="86"/>
      <c r="G15" s="45" t="s">
        <v>41</v>
      </c>
      <c r="H15" s="47">
        <f t="shared" ref="H15:S15" si="7">($D17*H14)</f>
        <v>0</v>
      </c>
      <c r="I15" s="47">
        <f t="shared" si="7"/>
        <v>0</v>
      </c>
      <c r="J15" s="47">
        <f t="shared" si="7"/>
        <v>0</v>
      </c>
      <c r="K15" s="47">
        <f t="shared" si="7"/>
        <v>0</v>
      </c>
      <c r="L15" s="47">
        <f t="shared" si="7"/>
        <v>0</v>
      </c>
      <c r="M15" s="47">
        <f t="shared" si="7"/>
        <v>0</v>
      </c>
      <c r="N15" s="47">
        <f t="shared" si="7"/>
        <v>0</v>
      </c>
      <c r="O15" s="47">
        <f t="shared" si="7"/>
        <v>0</v>
      </c>
      <c r="P15" s="47">
        <f t="shared" si="7"/>
        <v>0</v>
      </c>
      <c r="Q15" s="47">
        <f t="shared" si="7"/>
        <v>0</v>
      </c>
      <c r="R15" s="47">
        <f t="shared" si="7"/>
        <v>0</v>
      </c>
      <c r="S15" s="47">
        <f t="shared" si="7"/>
        <v>0</v>
      </c>
      <c r="T15" s="44">
        <f>SUM(H15:S15)</f>
        <v>0</v>
      </c>
      <c r="U15" s="11"/>
      <c r="V15" s="9"/>
    </row>
    <row r="16" spans="1:22" ht="24.45" customHeight="1" thickBot="1">
      <c r="A16" s="91"/>
      <c r="B16" s="84" t="s">
        <v>30</v>
      </c>
      <c r="C16" s="94"/>
      <c r="D16" s="48">
        <f>T14</f>
        <v>0</v>
      </c>
      <c r="E16" s="9"/>
      <c r="F16" s="74" t="s">
        <v>49</v>
      </c>
      <c r="G16" s="65" t="s">
        <v>51</v>
      </c>
      <c r="H16" s="42">
        <f>IF((H13-H14)&lt;=0,0,H13-H14)</f>
        <v>39580</v>
      </c>
      <c r="I16" s="42">
        <f t="shared" ref="I16:S16" si="8">IF((I13-I14)&lt;=0,0,I13-I14)</f>
        <v>25465</v>
      </c>
      <c r="J16" s="42">
        <f t="shared" si="8"/>
        <v>29883.666666666668</v>
      </c>
      <c r="K16" s="42">
        <f t="shared" si="8"/>
        <v>44353.666666666664</v>
      </c>
      <c r="L16" s="42">
        <f t="shared" si="8"/>
        <v>54052</v>
      </c>
      <c r="M16" s="42">
        <f t="shared" si="8"/>
        <v>48034.666666666664</v>
      </c>
      <c r="N16" s="42">
        <f t="shared" si="8"/>
        <v>30630.333333333332</v>
      </c>
      <c r="O16" s="42">
        <f t="shared" si="8"/>
        <v>33038.333333333336</v>
      </c>
      <c r="P16" s="42">
        <f t="shared" si="8"/>
        <v>56327.333333333336</v>
      </c>
      <c r="Q16" s="42">
        <f t="shared" si="8"/>
        <v>65622.666666666672</v>
      </c>
      <c r="R16" s="42">
        <f t="shared" si="8"/>
        <v>65839</v>
      </c>
      <c r="S16" s="42">
        <f t="shared" si="8"/>
        <v>59565.333333333336</v>
      </c>
      <c r="T16" s="44">
        <f t="shared" si="6"/>
        <v>552392</v>
      </c>
      <c r="U16" s="11"/>
      <c r="V16" s="9"/>
    </row>
    <row r="17" spans="1:26" ht="24.45" customHeight="1" thickBot="1">
      <c r="A17" s="91"/>
      <c r="B17" s="84" t="s">
        <v>29</v>
      </c>
      <c r="C17" s="95"/>
      <c r="D17" s="4"/>
      <c r="E17" s="9"/>
      <c r="F17" s="75"/>
      <c r="G17" s="25" t="s">
        <v>39</v>
      </c>
      <c r="H17" s="42">
        <f t="shared" ref="H17:S17" si="9">$D19*$D20*0.85</f>
        <v>0</v>
      </c>
      <c r="I17" s="42">
        <f t="shared" si="9"/>
        <v>0</v>
      </c>
      <c r="J17" s="42">
        <f t="shared" si="9"/>
        <v>0</v>
      </c>
      <c r="K17" s="42">
        <f t="shared" si="9"/>
        <v>0</v>
      </c>
      <c r="L17" s="42">
        <f t="shared" si="9"/>
        <v>0</v>
      </c>
      <c r="M17" s="42">
        <f t="shared" si="9"/>
        <v>0</v>
      </c>
      <c r="N17" s="42">
        <f t="shared" si="9"/>
        <v>0</v>
      </c>
      <c r="O17" s="42">
        <f t="shared" si="9"/>
        <v>0</v>
      </c>
      <c r="P17" s="42">
        <f t="shared" si="9"/>
        <v>0</v>
      </c>
      <c r="Q17" s="42">
        <f t="shared" si="9"/>
        <v>0</v>
      </c>
      <c r="R17" s="42">
        <f t="shared" si="9"/>
        <v>0</v>
      </c>
      <c r="S17" s="42">
        <f t="shared" si="9"/>
        <v>0</v>
      </c>
      <c r="T17" s="44">
        <f t="shared" si="6"/>
        <v>0</v>
      </c>
      <c r="U17" s="27" t="s">
        <v>47</v>
      </c>
      <c r="V17" s="9"/>
    </row>
    <row r="18" spans="1:26" ht="24.45" customHeight="1" thickBot="1">
      <c r="A18" s="78" t="s">
        <v>16</v>
      </c>
      <c r="B18" s="92" t="s">
        <v>50</v>
      </c>
      <c r="C18" s="93"/>
      <c r="D18" s="49">
        <f>D13-D16</f>
        <v>552392</v>
      </c>
      <c r="E18" s="9"/>
      <c r="F18" s="75"/>
      <c r="G18" s="25" t="s">
        <v>38</v>
      </c>
      <c r="H18" s="42">
        <f t="shared" ref="H18:S18" si="10">H16*$D21</f>
        <v>1006519.4</v>
      </c>
      <c r="I18" s="42">
        <f t="shared" si="10"/>
        <v>647574.94999999995</v>
      </c>
      <c r="J18" s="42">
        <f t="shared" si="10"/>
        <v>759941.64333333331</v>
      </c>
      <c r="K18" s="42">
        <f t="shared" si="10"/>
        <v>1127913.7433333332</v>
      </c>
      <c r="L18" s="42">
        <f t="shared" si="10"/>
        <v>1374542.3599999999</v>
      </c>
      <c r="M18" s="42">
        <f t="shared" si="10"/>
        <v>1221521.5733333332</v>
      </c>
      <c r="N18" s="42">
        <f t="shared" si="10"/>
        <v>778929.37666666659</v>
      </c>
      <c r="O18" s="42">
        <f t="shared" si="10"/>
        <v>840164.81666666677</v>
      </c>
      <c r="P18" s="42">
        <f t="shared" si="10"/>
        <v>1432404.0866666667</v>
      </c>
      <c r="Q18" s="42">
        <f t="shared" si="10"/>
        <v>1668784.4133333333</v>
      </c>
      <c r="R18" s="42">
        <f t="shared" si="10"/>
        <v>1674285.77</v>
      </c>
      <c r="S18" s="42">
        <f t="shared" si="10"/>
        <v>1514746.4266666668</v>
      </c>
      <c r="T18" s="44">
        <f t="shared" si="6"/>
        <v>14047328.559999999</v>
      </c>
      <c r="U18" s="50" t="s">
        <v>36</v>
      </c>
      <c r="V18" s="9"/>
    </row>
    <row r="19" spans="1:26" ht="24.45" customHeight="1" thickBot="1">
      <c r="A19" s="79"/>
      <c r="B19" s="77" t="s">
        <v>0</v>
      </c>
      <c r="C19" s="84"/>
      <c r="D19" s="63"/>
      <c r="E19" s="9"/>
      <c r="F19" s="76"/>
      <c r="G19" s="64" t="s">
        <v>8</v>
      </c>
      <c r="H19" s="42">
        <f>SUM(H17:H18)</f>
        <v>1006519.4</v>
      </c>
      <c r="I19" s="42">
        <f t="shared" ref="I19:S19" si="11">SUM(I17:I18)</f>
        <v>647574.94999999995</v>
      </c>
      <c r="J19" s="42">
        <f t="shared" si="11"/>
        <v>759941.64333333331</v>
      </c>
      <c r="K19" s="42">
        <f t="shared" si="11"/>
        <v>1127913.7433333332</v>
      </c>
      <c r="L19" s="42">
        <f t="shared" si="11"/>
        <v>1374542.3599999999</v>
      </c>
      <c r="M19" s="42">
        <f t="shared" si="11"/>
        <v>1221521.5733333332</v>
      </c>
      <c r="N19" s="42">
        <f t="shared" si="11"/>
        <v>778929.37666666659</v>
      </c>
      <c r="O19" s="42">
        <f t="shared" si="11"/>
        <v>840164.81666666677</v>
      </c>
      <c r="P19" s="42">
        <f t="shared" si="11"/>
        <v>1432404.0866666667</v>
      </c>
      <c r="Q19" s="42">
        <f t="shared" si="11"/>
        <v>1668784.4133333333</v>
      </c>
      <c r="R19" s="42">
        <f t="shared" si="11"/>
        <v>1674285.77</v>
      </c>
      <c r="S19" s="43">
        <f t="shared" si="11"/>
        <v>1514746.4266666668</v>
      </c>
      <c r="T19" s="44">
        <f t="shared" si="6"/>
        <v>14047328.559999999</v>
      </c>
      <c r="U19" s="33">
        <f>T15+T19</f>
        <v>14047328.559999999</v>
      </c>
      <c r="V19" s="9"/>
    </row>
    <row r="20" spans="1:26" ht="24.45" customHeight="1">
      <c r="A20" s="79"/>
      <c r="B20" s="77" t="s">
        <v>9</v>
      </c>
      <c r="C20" s="77"/>
      <c r="D20" s="51">
        <f>D7</f>
        <v>1914.26</v>
      </c>
      <c r="E20" s="9"/>
      <c r="F20" s="52" t="s">
        <v>22</v>
      </c>
      <c r="G20" s="9"/>
      <c r="H20" s="35"/>
      <c r="I20" s="35"/>
      <c r="J20" s="35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9"/>
      <c r="Z20" s="1"/>
    </row>
    <row r="21" spans="1:26" ht="24.45" customHeight="1">
      <c r="A21" s="80"/>
      <c r="B21" s="30" t="s">
        <v>34</v>
      </c>
      <c r="C21" s="30"/>
      <c r="D21" s="31">
        <f>D8</f>
        <v>25.43</v>
      </c>
      <c r="E21" s="9"/>
      <c r="F21" s="35"/>
      <c r="G21" s="35"/>
      <c r="H21" s="87" t="s">
        <v>21</v>
      </c>
      <c r="I21" s="88"/>
      <c r="J21" s="40"/>
      <c r="K21" s="40"/>
      <c r="L21" s="87" t="s">
        <v>21</v>
      </c>
      <c r="M21" s="88"/>
      <c r="N21" s="40"/>
      <c r="O21" s="40"/>
      <c r="P21" s="40"/>
      <c r="Q21" s="40"/>
      <c r="R21" s="40"/>
      <c r="S21" s="40"/>
      <c r="T21" s="40"/>
      <c r="U21" s="11"/>
      <c r="V21" s="9"/>
    </row>
    <row r="22" spans="1:26" ht="24.45" customHeight="1">
      <c r="A22" s="34"/>
      <c r="B22" s="39"/>
      <c r="C22" s="35"/>
      <c r="D22" s="53"/>
      <c r="E22" s="9"/>
      <c r="F22" s="9"/>
      <c r="G22" s="54" t="s">
        <v>17</v>
      </c>
      <c r="H22" s="55" t="s">
        <v>18</v>
      </c>
      <c r="I22" s="55" t="s">
        <v>19</v>
      </c>
      <c r="J22" s="40"/>
      <c r="K22" s="9"/>
      <c r="L22" s="89" t="s">
        <v>26</v>
      </c>
      <c r="M22" s="90">
        <f>U19-U8</f>
        <v>-8962182.4680000022</v>
      </c>
      <c r="N22" s="9"/>
      <c r="O22" s="9"/>
      <c r="P22" s="9"/>
      <c r="Q22" s="9"/>
      <c r="R22" s="9"/>
      <c r="S22" s="9"/>
      <c r="T22" s="9"/>
      <c r="U22" s="9"/>
      <c r="V22" s="9"/>
    </row>
    <row r="23" spans="1:26" ht="24.45" customHeight="1">
      <c r="A23" s="9"/>
      <c r="B23" s="9"/>
      <c r="C23" s="9"/>
      <c r="D23" s="9"/>
      <c r="E23" s="9"/>
      <c r="F23" s="9"/>
      <c r="G23" s="56" t="s">
        <v>46</v>
      </c>
      <c r="H23" s="57">
        <f>D16</f>
        <v>0</v>
      </c>
      <c r="I23" s="58" t="s">
        <v>27</v>
      </c>
      <c r="J23" s="9"/>
      <c r="K23" s="9"/>
      <c r="L23" s="89"/>
      <c r="M23" s="90"/>
      <c r="N23" s="9"/>
      <c r="O23" s="9"/>
      <c r="P23" s="9"/>
      <c r="Q23" s="9"/>
      <c r="R23" s="9"/>
      <c r="S23" s="9"/>
      <c r="T23" s="9"/>
      <c r="U23" s="9"/>
      <c r="V23" s="9"/>
    </row>
    <row r="24" spans="1:26" ht="24.45" customHeight="1">
      <c r="A24" s="9"/>
      <c r="B24" s="9"/>
      <c r="C24" s="9"/>
      <c r="D24" s="9"/>
      <c r="E24" s="9"/>
      <c r="F24" s="9"/>
      <c r="G24" s="56" t="s">
        <v>32</v>
      </c>
      <c r="H24" s="59">
        <f>H23*0.388/1000</f>
        <v>0</v>
      </c>
      <c r="I24" s="58" t="s">
        <v>28</v>
      </c>
      <c r="J24" s="60" t="s">
        <v>25</v>
      </c>
      <c r="K24" s="6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6" ht="24.45" customHeight="1">
      <c r="A25" s="9"/>
      <c r="B25" s="9"/>
      <c r="C25" s="9"/>
      <c r="D25" s="9"/>
      <c r="E25" s="9"/>
      <c r="F25" s="9"/>
      <c r="G25" s="56" t="s">
        <v>33</v>
      </c>
      <c r="H25" s="61">
        <f>D16/D13*100</f>
        <v>0</v>
      </c>
      <c r="I25" s="62" t="s">
        <v>31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6" ht="24.45" customHeight="1" thickBo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9"/>
      <c r="V26" s="68"/>
    </row>
    <row r="27" spans="1:26" ht="24.45" customHeight="1" thickTop="1"/>
    <row r="28" spans="1:26" ht="24.45" customHeight="1">
      <c r="A28" s="66" t="s">
        <v>54</v>
      </c>
      <c r="B28" s="9"/>
      <c r="C28" s="9"/>
      <c r="D28" s="14" t="s">
        <v>20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4" t="s">
        <v>20</v>
      </c>
      <c r="U28" s="11"/>
      <c r="V28" s="9"/>
    </row>
    <row r="29" spans="1:26" ht="24.45" customHeight="1">
      <c r="A29" s="81" t="s">
        <v>43</v>
      </c>
      <c r="B29" s="82"/>
      <c r="C29" s="82"/>
      <c r="D29" s="83"/>
      <c r="E29" s="9"/>
      <c r="F29" s="9"/>
      <c r="G29" s="9"/>
      <c r="H29" s="64" t="s">
        <v>14</v>
      </c>
      <c r="I29" s="64" t="s">
        <v>15</v>
      </c>
      <c r="J29" s="64" t="s">
        <v>4</v>
      </c>
      <c r="K29" s="64" t="s">
        <v>5</v>
      </c>
      <c r="L29" s="64" t="s">
        <v>6</v>
      </c>
      <c r="M29" s="64" t="s">
        <v>7</v>
      </c>
      <c r="N29" s="64" t="s">
        <v>12</v>
      </c>
      <c r="O29" s="64" t="s">
        <v>13</v>
      </c>
      <c r="P29" s="64" t="s">
        <v>1</v>
      </c>
      <c r="Q29" s="64" t="s">
        <v>2</v>
      </c>
      <c r="R29" s="64" t="s">
        <v>3</v>
      </c>
      <c r="S29" s="16" t="s">
        <v>11</v>
      </c>
      <c r="T29" s="17" t="s">
        <v>8</v>
      </c>
      <c r="U29" s="11"/>
      <c r="V29" s="9"/>
    </row>
    <row r="30" spans="1:26" ht="24.45" customHeight="1" thickBot="1">
      <c r="A30" s="73" t="s">
        <v>44</v>
      </c>
      <c r="B30" s="73"/>
      <c r="C30" s="73"/>
      <c r="D30" s="18">
        <f>D5</f>
        <v>552392</v>
      </c>
      <c r="E30" s="9"/>
      <c r="F30" s="19" t="s">
        <v>37</v>
      </c>
      <c r="G30" s="20"/>
      <c r="H30" s="42">
        <f>H5</f>
        <v>39580</v>
      </c>
      <c r="I30" s="42">
        <f t="shared" ref="I30:S30" si="12">I5</f>
        <v>25465</v>
      </c>
      <c r="J30" s="42">
        <f t="shared" si="12"/>
        <v>29883.666666666668</v>
      </c>
      <c r="K30" s="42">
        <f t="shared" si="12"/>
        <v>44353.666666666664</v>
      </c>
      <c r="L30" s="42">
        <f t="shared" si="12"/>
        <v>54052</v>
      </c>
      <c r="M30" s="42">
        <f t="shared" si="12"/>
        <v>48034.666666666664</v>
      </c>
      <c r="N30" s="42">
        <f t="shared" si="12"/>
        <v>30630.333333333332</v>
      </c>
      <c r="O30" s="42">
        <f t="shared" si="12"/>
        <v>33038.333333333336</v>
      </c>
      <c r="P30" s="42">
        <f t="shared" si="12"/>
        <v>56327.333333333336</v>
      </c>
      <c r="Q30" s="42">
        <f t="shared" si="12"/>
        <v>65622.666666666672</v>
      </c>
      <c r="R30" s="42">
        <f t="shared" si="12"/>
        <v>65839</v>
      </c>
      <c r="S30" s="43">
        <f t="shared" si="12"/>
        <v>59565.333333333336</v>
      </c>
      <c r="T30" s="44">
        <f>SUM(H30:S30)</f>
        <v>552392</v>
      </c>
      <c r="U30" s="11"/>
      <c r="V30" s="9"/>
    </row>
    <row r="31" spans="1:26" ht="24.45" customHeight="1" thickBot="1">
      <c r="A31" s="91" t="s">
        <v>10</v>
      </c>
      <c r="B31" s="77" t="s">
        <v>23</v>
      </c>
      <c r="C31" s="84"/>
      <c r="D31" s="3"/>
      <c r="E31" s="9"/>
      <c r="F31" s="85" t="s">
        <v>10</v>
      </c>
      <c r="G31" s="45" t="s">
        <v>40</v>
      </c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  <c r="T31" s="46">
        <f t="shared" ref="T31" si="13">SUM(H31:S31)</f>
        <v>0</v>
      </c>
      <c r="U31" s="11"/>
      <c r="V31" s="9"/>
    </row>
    <row r="32" spans="1:26" ht="24.45" customHeight="1" thickBot="1">
      <c r="A32" s="91"/>
      <c r="B32" s="77" t="s">
        <v>24</v>
      </c>
      <c r="C32" s="84"/>
      <c r="D32" s="3"/>
      <c r="E32" s="9"/>
      <c r="F32" s="86"/>
      <c r="G32" s="45" t="s">
        <v>41</v>
      </c>
      <c r="H32" s="47">
        <f t="shared" ref="H32:S32" si="14">($D34*H31)</f>
        <v>0</v>
      </c>
      <c r="I32" s="47">
        <f t="shared" si="14"/>
        <v>0</v>
      </c>
      <c r="J32" s="47">
        <f t="shared" si="14"/>
        <v>0</v>
      </c>
      <c r="K32" s="47">
        <f t="shared" si="14"/>
        <v>0</v>
      </c>
      <c r="L32" s="47">
        <f t="shared" si="14"/>
        <v>0</v>
      </c>
      <c r="M32" s="47">
        <f t="shared" si="14"/>
        <v>0</v>
      </c>
      <c r="N32" s="47">
        <f t="shared" si="14"/>
        <v>0</v>
      </c>
      <c r="O32" s="47">
        <f t="shared" si="14"/>
        <v>0</v>
      </c>
      <c r="P32" s="47">
        <f t="shared" si="14"/>
        <v>0</v>
      </c>
      <c r="Q32" s="47">
        <f t="shared" si="14"/>
        <v>0</v>
      </c>
      <c r="R32" s="47">
        <f t="shared" si="14"/>
        <v>0</v>
      </c>
      <c r="S32" s="47">
        <f t="shared" si="14"/>
        <v>0</v>
      </c>
      <c r="T32" s="44">
        <f>SUM(H32:S32)</f>
        <v>0</v>
      </c>
      <c r="U32" s="11"/>
      <c r="V32" s="9"/>
    </row>
    <row r="33" spans="1:26" ht="24.45" customHeight="1" thickBot="1">
      <c r="A33" s="91"/>
      <c r="B33" s="84" t="s">
        <v>30</v>
      </c>
      <c r="C33" s="94"/>
      <c r="D33" s="48">
        <f>T31</f>
        <v>0</v>
      </c>
      <c r="E33" s="9"/>
      <c r="F33" s="74" t="s">
        <v>49</v>
      </c>
      <c r="G33" s="65" t="s">
        <v>51</v>
      </c>
      <c r="H33" s="42">
        <f>IF((H30-H31)&lt;=0,0,H30-H31)</f>
        <v>39580</v>
      </c>
      <c r="I33" s="42">
        <f t="shared" ref="I33:S33" si="15">IF((I30-I31)&lt;=0,0,I30-I31)</f>
        <v>25465</v>
      </c>
      <c r="J33" s="42">
        <f t="shared" si="15"/>
        <v>29883.666666666668</v>
      </c>
      <c r="K33" s="42">
        <f t="shared" si="15"/>
        <v>44353.666666666664</v>
      </c>
      <c r="L33" s="42">
        <f t="shared" si="15"/>
        <v>54052</v>
      </c>
      <c r="M33" s="42">
        <f t="shared" si="15"/>
        <v>48034.666666666664</v>
      </c>
      <c r="N33" s="42">
        <f t="shared" si="15"/>
        <v>30630.333333333332</v>
      </c>
      <c r="O33" s="42">
        <f t="shared" si="15"/>
        <v>33038.333333333336</v>
      </c>
      <c r="P33" s="42">
        <f t="shared" si="15"/>
        <v>56327.333333333336</v>
      </c>
      <c r="Q33" s="42">
        <f t="shared" si="15"/>
        <v>65622.666666666672</v>
      </c>
      <c r="R33" s="42">
        <f t="shared" si="15"/>
        <v>65839</v>
      </c>
      <c r="S33" s="42">
        <f t="shared" si="15"/>
        <v>59565.333333333336</v>
      </c>
      <c r="T33" s="44">
        <f t="shared" ref="T33:T36" si="16">SUM(H33:S33)</f>
        <v>552392</v>
      </c>
      <c r="U33" s="11"/>
      <c r="V33" s="9"/>
    </row>
    <row r="34" spans="1:26" ht="24.45" customHeight="1" thickBot="1">
      <c r="A34" s="91"/>
      <c r="B34" s="84" t="s">
        <v>29</v>
      </c>
      <c r="C34" s="95"/>
      <c r="D34" s="4"/>
      <c r="E34" s="9"/>
      <c r="F34" s="75"/>
      <c r="G34" s="25" t="s">
        <v>39</v>
      </c>
      <c r="H34" s="42">
        <f t="shared" ref="H34:S34" si="17">$D36*$D37*0.85</f>
        <v>0</v>
      </c>
      <c r="I34" s="42">
        <f t="shared" si="17"/>
        <v>0</v>
      </c>
      <c r="J34" s="42">
        <f t="shared" si="17"/>
        <v>0</v>
      </c>
      <c r="K34" s="42">
        <f t="shared" si="17"/>
        <v>0</v>
      </c>
      <c r="L34" s="42">
        <f t="shared" si="17"/>
        <v>0</v>
      </c>
      <c r="M34" s="42">
        <f t="shared" si="17"/>
        <v>0</v>
      </c>
      <c r="N34" s="42">
        <f t="shared" si="17"/>
        <v>0</v>
      </c>
      <c r="O34" s="42">
        <f t="shared" si="17"/>
        <v>0</v>
      </c>
      <c r="P34" s="42">
        <f t="shared" si="17"/>
        <v>0</v>
      </c>
      <c r="Q34" s="42">
        <f t="shared" si="17"/>
        <v>0</v>
      </c>
      <c r="R34" s="42">
        <f t="shared" si="17"/>
        <v>0</v>
      </c>
      <c r="S34" s="42">
        <f t="shared" si="17"/>
        <v>0</v>
      </c>
      <c r="T34" s="44">
        <f t="shared" si="16"/>
        <v>0</v>
      </c>
      <c r="U34" s="27" t="s">
        <v>47</v>
      </c>
      <c r="V34" s="9"/>
    </row>
    <row r="35" spans="1:26" ht="24.45" customHeight="1" thickBot="1">
      <c r="A35" s="78" t="s">
        <v>16</v>
      </c>
      <c r="B35" s="92" t="s">
        <v>50</v>
      </c>
      <c r="C35" s="93"/>
      <c r="D35" s="49">
        <f>D30-D33</f>
        <v>552392</v>
      </c>
      <c r="E35" s="9"/>
      <c r="F35" s="75"/>
      <c r="G35" s="25" t="s">
        <v>38</v>
      </c>
      <c r="H35" s="42">
        <f t="shared" ref="H35:S35" si="18">H33*$D38</f>
        <v>1006519.4</v>
      </c>
      <c r="I35" s="42">
        <f t="shared" si="18"/>
        <v>647574.94999999995</v>
      </c>
      <c r="J35" s="42">
        <f t="shared" si="18"/>
        <v>759941.64333333331</v>
      </c>
      <c r="K35" s="42">
        <f t="shared" si="18"/>
        <v>1127913.7433333332</v>
      </c>
      <c r="L35" s="42">
        <f t="shared" si="18"/>
        <v>1374542.3599999999</v>
      </c>
      <c r="M35" s="42">
        <f t="shared" si="18"/>
        <v>1221521.5733333332</v>
      </c>
      <c r="N35" s="42">
        <f t="shared" si="18"/>
        <v>778929.37666666659</v>
      </c>
      <c r="O35" s="42">
        <f t="shared" si="18"/>
        <v>840164.81666666677</v>
      </c>
      <c r="P35" s="42">
        <f t="shared" si="18"/>
        <v>1432404.0866666667</v>
      </c>
      <c r="Q35" s="42">
        <f t="shared" si="18"/>
        <v>1668784.4133333333</v>
      </c>
      <c r="R35" s="42">
        <f t="shared" si="18"/>
        <v>1674285.77</v>
      </c>
      <c r="S35" s="42">
        <f t="shared" si="18"/>
        <v>1514746.4266666668</v>
      </c>
      <c r="T35" s="44">
        <f t="shared" si="16"/>
        <v>14047328.559999999</v>
      </c>
      <c r="U35" s="50" t="s">
        <v>36</v>
      </c>
      <c r="V35" s="9"/>
    </row>
    <row r="36" spans="1:26" ht="24.45" customHeight="1" thickBot="1">
      <c r="A36" s="79"/>
      <c r="B36" s="77" t="s">
        <v>0</v>
      </c>
      <c r="C36" s="84"/>
      <c r="D36" s="63"/>
      <c r="E36" s="9"/>
      <c r="F36" s="76"/>
      <c r="G36" s="64" t="s">
        <v>8</v>
      </c>
      <c r="H36" s="42">
        <f>SUM(H34:H35)</f>
        <v>1006519.4</v>
      </c>
      <c r="I36" s="42">
        <f t="shared" ref="I36:S36" si="19">SUM(I34:I35)</f>
        <v>647574.94999999995</v>
      </c>
      <c r="J36" s="42">
        <f t="shared" si="19"/>
        <v>759941.64333333331</v>
      </c>
      <c r="K36" s="42">
        <f t="shared" si="19"/>
        <v>1127913.7433333332</v>
      </c>
      <c r="L36" s="42">
        <f t="shared" si="19"/>
        <v>1374542.3599999999</v>
      </c>
      <c r="M36" s="42">
        <f t="shared" si="19"/>
        <v>1221521.5733333332</v>
      </c>
      <c r="N36" s="42">
        <f t="shared" si="19"/>
        <v>778929.37666666659</v>
      </c>
      <c r="O36" s="42">
        <f t="shared" si="19"/>
        <v>840164.81666666677</v>
      </c>
      <c r="P36" s="42">
        <f t="shared" si="19"/>
        <v>1432404.0866666667</v>
      </c>
      <c r="Q36" s="42">
        <f t="shared" si="19"/>
        <v>1668784.4133333333</v>
      </c>
      <c r="R36" s="42">
        <f t="shared" si="19"/>
        <v>1674285.77</v>
      </c>
      <c r="S36" s="43">
        <f t="shared" si="19"/>
        <v>1514746.4266666668</v>
      </c>
      <c r="T36" s="44">
        <f t="shared" si="16"/>
        <v>14047328.559999999</v>
      </c>
      <c r="U36" s="33">
        <f>T32+T36</f>
        <v>14047328.559999999</v>
      </c>
      <c r="V36" s="9"/>
    </row>
    <row r="37" spans="1:26" ht="24.45" customHeight="1">
      <c r="A37" s="79"/>
      <c r="B37" s="77" t="s">
        <v>9</v>
      </c>
      <c r="C37" s="77"/>
      <c r="D37" s="51">
        <f>D7</f>
        <v>1914.26</v>
      </c>
      <c r="E37" s="9"/>
      <c r="F37" s="52" t="s">
        <v>22</v>
      </c>
      <c r="G37" s="9"/>
      <c r="H37" s="35"/>
      <c r="I37" s="35"/>
      <c r="J37" s="35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9"/>
      <c r="Z37" s="1"/>
    </row>
    <row r="38" spans="1:26" ht="24.45" customHeight="1">
      <c r="A38" s="80"/>
      <c r="B38" s="30" t="s">
        <v>34</v>
      </c>
      <c r="C38" s="30"/>
      <c r="D38" s="31">
        <f>D8</f>
        <v>25.43</v>
      </c>
      <c r="E38" s="9"/>
      <c r="F38" s="35"/>
      <c r="G38" s="35"/>
      <c r="H38" s="87" t="s">
        <v>21</v>
      </c>
      <c r="I38" s="88"/>
      <c r="J38" s="40"/>
      <c r="K38" s="40"/>
      <c r="L38" s="87" t="s">
        <v>21</v>
      </c>
      <c r="M38" s="88"/>
      <c r="N38" s="40"/>
      <c r="O38" s="40"/>
      <c r="P38" s="40"/>
      <c r="Q38" s="40"/>
      <c r="R38" s="40"/>
      <c r="S38" s="40"/>
      <c r="T38" s="40"/>
      <c r="U38" s="11"/>
      <c r="V38" s="9"/>
    </row>
    <row r="39" spans="1:26" ht="24.45" customHeight="1">
      <c r="A39" s="34"/>
      <c r="B39" s="39"/>
      <c r="C39" s="35"/>
      <c r="D39" s="53"/>
      <c r="E39" s="9"/>
      <c r="F39" s="9"/>
      <c r="G39" s="54" t="s">
        <v>17</v>
      </c>
      <c r="H39" s="55" t="s">
        <v>18</v>
      </c>
      <c r="I39" s="55" t="s">
        <v>19</v>
      </c>
      <c r="J39" s="40"/>
      <c r="K39" s="9"/>
      <c r="L39" s="89" t="s">
        <v>26</v>
      </c>
      <c r="M39" s="90">
        <f>U36-U8</f>
        <v>-8962182.4680000022</v>
      </c>
      <c r="N39" s="9"/>
      <c r="O39" s="9"/>
      <c r="P39" s="9"/>
      <c r="Q39" s="9"/>
      <c r="R39" s="9"/>
      <c r="S39" s="9"/>
      <c r="T39" s="9"/>
      <c r="U39" s="9"/>
      <c r="V39" s="9"/>
    </row>
    <row r="40" spans="1:26" ht="24.45" customHeight="1">
      <c r="A40" s="9"/>
      <c r="B40" s="9"/>
      <c r="C40" s="9"/>
      <c r="D40" s="9"/>
      <c r="E40" s="9"/>
      <c r="F40" s="9"/>
      <c r="G40" s="56" t="s">
        <v>46</v>
      </c>
      <c r="H40" s="57">
        <f>D33</f>
        <v>0</v>
      </c>
      <c r="I40" s="58" t="s">
        <v>27</v>
      </c>
      <c r="J40" s="9"/>
      <c r="K40" s="9"/>
      <c r="L40" s="89"/>
      <c r="M40" s="90"/>
      <c r="N40" s="9"/>
      <c r="O40" s="9"/>
      <c r="P40" s="9"/>
      <c r="Q40" s="9"/>
      <c r="R40" s="9"/>
      <c r="S40" s="9"/>
      <c r="T40" s="9"/>
      <c r="U40" s="9"/>
      <c r="V40" s="9"/>
    </row>
    <row r="41" spans="1:26" ht="24.45" customHeight="1">
      <c r="A41" s="9"/>
      <c r="B41" s="9"/>
      <c r="C41" s="9"/>
      <c r="D41" s="9"/>
      <c r="E41" s="9"/>
      <c r="F41" s="9"/>
      <c r="G41" s="56" t="s">
        <v>32</v>
      </c>
      <c r="H41" s="59">
        <f>H40*0.388/1000</f>
        <v>0</v>
      </c>
      <c r="I41" s="58" t="s">
        <v>28</v>
      </c>
      <c r="J41" s="60" t="s">
        <v>25</v>
      </c>
      <c r="K41" s="6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6" ht="24.45" customHeight="1">
      <c r="A42" s="9"/>
      <c r="B42" s="9"/>
      <c r="C42" s="9"/>
      <c r="D42" s="9"/>
      <c r="E42" s="9"/>
      <c r="F42" s="9"/>
      <c r="G42" s="56" t="s">
        <v>33</v>
      </c>
      <c r="H42" s="61">
        <f>D33/D30*100</f>
        <v>0</v>
      </c>
      <c r="I42" s="62" t="s">
        <v>31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</sheetData>
  <sheetProtection algorithmName="SHA-512" hashValue="owiCar1GP1nL952ftxwd7WJ4qXCh649Ja93DRwFCP5XVbKgwltXKcxUPMjr+Dh/2g+GiENRi/3Nf0mddWdTa2A==" saltValue="aGyFc45djhRa+vRJrQuyUg==" spinCount="100000" sheet="1" objects="1" scenarios="1" selectLockedCells="1"/>
  <mergeCells count="40">
    <mergeCell ref="A4:D4"/>
    <mergeCell ref="A5:C5"/>
    <mergeCell ref="A6:A8"/>
    <mergeCell ref="B6:C6"/>
    <mergeCell ref="F6:F8"/>
    <mergeCell ref="B7:C7"/>
    <mergeCell ref="A12:D12"/>
    <mergeCell ref="A13:C13"/>
    <mergeCell ref="A14:A17"/>
    <mergeCell ref="B14:C14"/>
    <mergeCell ref="F14:F15"/>
    <mergeCell ref="B15:C15"/>
    <mergeCell ref="B16:C16"/>
    <mergeCell ref="F16:F19"/>
    <mergeCell ref="B17:C17"/>
    <mergeCell ref="A18:A21"/>
    <mergeCell ref="B18:C18"/>
    <mergeCell ref="B19:C19"/>
    <mergeCell ref="B20:C20"/>
    <mergeCell ref="A29:D29"/>
    <mergeCell ref="A30:C30"/>
    <mergeCell ref="A31:A34"/>
    <mergeCell ref="B31:C31"/>
    <mergeCell ref="F31:F32"/>
    <mergeCell ref="B32:C32"/>
    <mergeCell ref="B33:C33"/>
    <mergeCell ref="F33:F36"/>
    <mergeCell ref="B34:C34"/>
    <mergeCell ref="A35:A38"/>
    <mergeCell ref="B35:C35"/>
    <mergeCell ref="B36:C36"/>
    <mergeCell ref="B37:C37"/>
    <mergeCell ref="H38:I38"/>
    <mergeCell ref="L38:M38"/>
    <mergeCell ref="L21:M21"/>
    <mergeCell ref="L39:L40"/>
    <mergeCell ref="M39:M40"/>
    <mergeCell ref="L22:L23"/>
    <mergeCell ref="M22:M23"/>
    <mergeCell ref="H21:I21"/>
  </mergeCells>
  <phoneticPr fontId="1"/>
  <pageMargins left="0.7" right="0.7" top="0.75" bottom="0.75" header="0.3" footer="0.3"/>
  <pageSetup paperSize="8" scale="6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揖斐総合庁舎</vt:lpstr>
      <vt:lpstr>東濃西部総合庁舎</vt:lpstr>
      <vt:lpstr>恵那総合庁舎</vt:lpstr>
      <vt:lpstr>恵那総合庁舎!Print_Area</vt:lpstr>
      <vt:lpstr>東濃西部総合庁舎!Print_Area</vt:lpstr>
      <vt:lpstr>揖斐総合庁舎!Print_Area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浅野 尚宏</cp:lastModifiedBy>
  <cp:lastPrinted>2024-02-14T07:25:35Z</cp:lastPrinted>
  <dcterms:modified xsi:type="dcterms:W3CDTF">2024-02-14T07:25:59Z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2024-01-12T06:47:26Z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d1b304a1-bd0f-475b-8907-48a264520e61</vt:lpwstr>
  </property>
  <property fmtid="{D5CDD505-2E9C-101B-9397-08002B2CF9AE}" pid="8" name="MSIP_Label_defa4170-0d19-0005-0004-bc88714345d2_ContentBits">
    <vt:lpwstr>0</vt:lpwstr>
  </property>
</Properties>
</file>