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F22D42AA-DD92-4A65-AFEC-4B96CA079514}" xr6:coauthVersionLast="47" xr6:coauthVersionMax="47" xr10:uidLastSave="{00000000-0000-0000-0000-000000000000}"/>
  <workbookProtection workbookAlgorithmName="SHA-512" workbookHashValue="jgBHuco4+cOGMPmJl+4doHMeKYdVxh1L2o3IVbo/Mz4K7QbpujO54Rmsg1fo6U2z9J7SzwtH8zG/ceXOEZ3dIA==" workbookSaltValue="8yCPBR+e1gM+gwNJWe32sg==" workbookSpinCount="100000" lockStructure="1"/>
  <bookViews>
    <workbookView xWindow="28680" yWindow="-120" windowWidth="29040" windowHeight="15720" tabRatio="867" xr2:uid="{00000000-000D-0000-FFFF-FFFF00000000}"/>
  </bookViews>
  <sheets>
    <sheet name="基本情報入力シート" sheetId="73" r:id="rId1"/>
    <sheet name="様式１（申請書）" sheetId="92" r:id="rId2"/>
    <sheet name="別添１－１（処遇改善加算対象サービス　総括表）" sheetId="78" r:id="rId3"/>
    <sheet name="別添１－２（処遇改善加算対象外サービス　総括表）" sheetId="90" r:id="rId4"/>
    <sheet name="別添１－３（個表)" sheetId="79" r:id="rId5"/>
    <sheet name="別添２（口座確認）" sheetId="91"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'別添１－３（個表)'!$D$14:$D$114</definedName>
    <definedName name="_xlnm.Print_Area" localSheetId="0">基本情報入力シート!$A$1:$AF$115</definedName>
    <definedName name="_xlnm.Print_Area" localSheetId="6">'参考（キャリアパス要件概要及びキャリアパス・賃金既定例）'!$A$1:$J$29</definedName>
    <definedName name="_xlnm.Print_Area" localSheetId="2">'別添１－１（処遇改善加算対象サービス　総括表）'!$A$1:$AJ$64</definedName>
    <definedName name="_xlnm.Print_Area" localSheetId="3">'別添１－２（処遇改善加算対象外サービス　総括表）'!$A$1:$AJ$76</definedName>
    <definedName name="_xlnm.Print_Area" localSheetId="4">'別添１－３（個表)'!$A$1:$V$66</definedName>
    <definedName name="_xlnm.Print_Area" localSheetId="5">'別添２（口座確認）'!$A$1:$BE$57</definedName>
    <definedName name="_xlnm.Print_Area" localSheetId="1">'様式１（申請書）'!$A$1:$BO$51</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_介護老人福祉施設">#REF!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46" i="92" l="1"/>
  <c r="AR48" i="92"/>
  <c r="AR49" i="92"/>
  <c r="AR9" i="92"/>
  <c r="AR12" i="92"/>
  <c r="AR14" i="92"/>
  <c r="BH4" i="92" l="1"/>
  <c r="BC4" i="92"/>
  <c r="BY50" i="92"/>
  <c r="AC58" i="73"/>
  <c r="AR11" i="92"/>
  <c r="AR10" i="92"/>
  <c r="G7" i="78"/>
  <c r="G6" i="78"/>
  <c r="G3" i="78"/>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AH51" i="90" a="1"/>
  <c r="AH51" i="90" s="1"/>
  <c r="AE67" i="90" s="1"/>
  <c r="BA23" i="78" l="1"/>
  <c r="AH17" i="90"/>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4"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Z29" i="92"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本別紙1-1を完成させるには、「基本情報入力シート」「別紙様式２-３」から転記される情報が必要です。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本別紙様式1-2を完成させるには、「基本情報入力シート」「別紙様式1-3」から転記される情報が必要です。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<sst xmlns="http://schemas.openxmlformats.org/spreadsheetml/2006/main" count="6602" uniqueCount="2548">
  <si>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</si>
  <si>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</si>
  <si>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</si>
  <si>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</si>
  <si>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</si>
  <si>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</si>
  <si>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</si>
  <si>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</si>
  <si>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</si>
  <si>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</si>
  <si>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</si>
  <si>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</si>
  <si>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</si>
  <si>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</si>
  <si>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</si>
  <si>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</si>
  <si>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</si>
  <si>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</si>
  <si>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</si>
  <si>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</si>
  <si>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</si>
  <si>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</si>
  <si>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</si>
  <si>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</si>
  <si>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</si>
  <si>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</si>
  <si>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</si>
  <si>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</si>
  <si>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</si>
  <si>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</si>
  <si>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</si>
  <si>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</si>
  <si>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</si>
  <si>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</si>
  <si>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</si>
  <si>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</si>
  <si>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</si>
  <si>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</si>
  <si>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</si>
  <si>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</si>
  <si>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</si>
  <si>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</si>
  <si>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</si>
  <si>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</si>
  <si>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</si>
  <si>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</si>
  <si>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</si>
  <si>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</si>
  <si>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</si>
  <si>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</si>
  <si>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</si>
  <si>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</si>
  <si>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</si>
  <si>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</si>
  <si>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</si>
  <si>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</si>
  <si>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</si>
  <si>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</si>
  <si>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</si>
  <si>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</si>
  <si>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</si>
  <si>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</si>
  <si>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</si>
  <si>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</si>
  <si>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</si>
  <si>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</si>
  <si>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</si>
  <si>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</si>
  <si>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</si>
  <si>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</si>
  <si>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</si>
  <si>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</si>
  <si>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</si>
  <si>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</si>
  <si>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</si>
  <si>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</si>
  <si>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</si>
  <si>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</si>
  <si>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</si>
  <si>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</si>
  <si>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</si>
  <si>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</si>
  <si>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</si>
  <si>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</si>
  <si>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</si>
  <si>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</si>
  <si>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</si>
  <si>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</si>
  <si>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</si>
  <si>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</si>
  <si>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</si>
  <si>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</si>
  <si>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</si>
  <si>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</si>
  <si>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</si>
  <si>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</si>
  <si>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</si>
  <si>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</si>
  <si>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</si>
  <si>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</si>
  <si>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</si>
  <si>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</si>
  <si>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</si>
  <si>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</si>
  <si>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</si>
  <si>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</si>
  <si>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</si>
  <si>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</si>
  <si>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</si>
  <si>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</si>
  <si>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</si>
  <si>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</si>
  <si>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</si>
  <si>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</si>
  <si>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</si>
  <si>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</si>
  <si>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</si>
  <si>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</si>
  <si>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</si>
  <si>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</si>
  <si>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</si>
  <si>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</si>
  <si>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</si>
  <si>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</si>
  <si>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</si>
  <si>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</si>
  <si>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</si>
  <si>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</si>
  <si>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</si>
  <si>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</si>
  <si>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</si>
  <si>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</si>
  <si>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</si>
  <si>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</si>
  <si>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</si>
  <si>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</si>
  <si>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</si>
  <si>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</si>
  <si>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</si>
  <si>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</si>
  <si>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</si>
  <si>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</si>
  <si>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</si>
  <si>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</si>
  <si>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</si>
  <si>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</si>
  <si>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</si>
  <si>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</si>
  <si>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</si>
  <si>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</si>
  <si>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</si>
  <si>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</si>
  <si>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</si>
  <si>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</si>
  <si>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</si>
  <si>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</si>
  <si>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</si>
  <si>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</si>
  <si>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</si>
  <si>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</si>
  <si>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</si>
  <si>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</si>
  <si>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</si>
  <si>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</si>
  <si>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</si>
  <si>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</si>
  <si>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</si>
  <si>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</si>
  <si>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</si>
  <si>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</si>
  <si>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</si>
  <si>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</si>
  <si>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</si>
  <si>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</si>
  <si>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</si>
  <si>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</si>
  <si>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</si>
  <si>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</si>
  <si>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</si>
  <si>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</si>
  <si>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</si>
  <si>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</si>
  <si>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</si>
  <si>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</si>
  <si>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</si>
  <si>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</si>
  <si>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</si>
  <si>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</si>
  <si>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</si>
  <si>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</si>
  <si>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</si>
  <si>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</si>
  <si>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</si>
  <si>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</si>
  <si>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</si>
  <si>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</si>
  <si>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</si>
  <si>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</si>
  <si>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</si>
  <si>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</si>
  <si>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</si>
  <si>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</si>
  <si>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</si>
  <si>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</si>
  <si>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</si>
  <si>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</si>
  <si>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</si>
  <si>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</si>
  <si>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</si>
  <si>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</si>
  <si>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</si>
  <si>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</si>
  <si>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</si>
  <si>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</si>
  <si>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</si>
  <si>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</si>
  <si>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</si>
  <si>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</si>
  <si>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</si>
  <si>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</si>
  <si>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</si>
  <si>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</si>
  <si>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</si>
  <si>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</si>
  <si>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</si>
  <si>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</si>
  <si>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</si>
  <si>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</si>
  <si>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</si>
  <si>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</si>
  <si>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</si>
  <si>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</si>
  <si>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</si>
  <si>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</si>
  <si>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</si>
  <si>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</si>
  <si>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</si>
  <si>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</si>
  <si>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</si>
  <si>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</si>
  <si>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</si>
  <si>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</si>
  <si>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</si>
  <si>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</si>
  <si>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</si>
  <si>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</si>
  <si>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</si>
  <si>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</si>
  <si>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</si>
  <si>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</si>
  <si>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</si>
  <si>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</si>
  <si>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</si>
  <si>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</si>
  <si>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</si>
  <si>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</si>
  <si>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</si>
  <si>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</si>
  <si>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</si>
  <si>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</si>
  <si>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</si>
  <si>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</si>
  <si>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</si>
  <si>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</si>
  <si>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</si>
  <si>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</si>
  <si>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</si>
  <si>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</si>
  <si>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</si>
  <si>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</si>
  <si>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</si>
  <si>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</si>
  <si>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</si>
  <si>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</si>
  <si>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</si>
  <si>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</si>
  <si>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</si>
  <si>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</si>
  <si>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</si>
  <si>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</si>
  <si>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</si>
  <si>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</si>
  <si>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</si>
  <si>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</si>
  <si>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</si>
  <si>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</si>
  <si>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</si>
  <si>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</si>
  <si>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</si>
  <si>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</si>
  <si>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</si>
  <si>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</si>
  <si>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</si>
  <si>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</si>
  <si>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</si>
  <si>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</si>
  <si>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</si>
  <si>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</si>
  <si>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</si>
  <si>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</si>
  <si>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</si>
  <si>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</si>
  <si>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</si>
  <si>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</si>
  <si>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</si>
  <si>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</si>
  <si>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</si>
  <si>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</si>
  <si>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</si>
  <si>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</si>
  <si>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</si>
  <si>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</si>
  <si>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</si>
  <si>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</si>
  <si>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</si>
  <si>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</si>
  <si>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</si>
  <si>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</si>
  <si>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</si>
  <si>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</si>
  <si>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</si>
  <si>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</si>
  <si>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</si>
  <si>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</si>
  <si>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</si>
  <si>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</si>
  <si>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</si>
  <si>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</si>
  <si>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</si>
  <si>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</si>
  <si>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</si>
  <si>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</si>
  <si>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</si>
  <si>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</si>
  <si>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</si>
  <si>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</si>
  <si>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</si>
  <si>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</si>
  <si>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</si>
  <si>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</si>
  <si>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</si>
  <si>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</si>
  <si>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</si>
  <si>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</si>
  <si>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</si>
  <si>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</si>
  <si>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</si>
  <si>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</si>
  <si>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</si>
  <si>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</si>
  <si>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</si>
  <si>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</si>
  <si>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</si>
  <si>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</si>
  <si>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</si>
  <si>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</si>
  <si>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</si>
  <si>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</si>
  <si>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</si>
  <si>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</si>
  <si>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</si>
  <si>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</si>
  <si>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</si>
  <si>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</si>
  <si>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</si>
  <si>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</si>
  <si>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</si>
  <si>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</si>
  <si>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</si>
  <si>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</si>
  <si>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</si>
  <si>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</si>
  <si>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</si>
  <si>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</si>
  <si>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</si>
  <si>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</si>
  <si>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</si>
  <si>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</si>
  <si>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</si>
  <si>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</si>
  <si>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</si>
  <si>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</si>
  <si>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</si>
  <si>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</si>
  <si>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</si>
  <si>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</si>
  <si>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</si>
  <si>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</si>
  <si>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</si>
  <si>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</si>
  <si>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</si>
  <si>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</si>
  <si>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</si>
  <si>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</si>
  <si>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</si>
  <si>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</si>
  <si>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</si>
  <si>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</si>
  <si>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</si>
  <si>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</si>
  <si>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</si>
  <si>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</si>
  <si>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</si>
  <si>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</si>
  <si>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</si>
  <si>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</si>
  <si>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</si>
  <si>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</si>
  <si>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</si>
  <si>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</si>
  <si>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</si>
  <si>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</si>
  <si>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</si>
  <si>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</si>
  <si>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</si>
  <si>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</si>
  <si>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</si>
  <si>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</si>
  <si>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</si>
  <si>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</si>
  <si>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</si>
  <si>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</si>
  <si>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</si>
  <si>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</si>
  <si>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</si>
  <si>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</si>
  <si>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</si>
  <si>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</si>
  <si>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</si>
  <si>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</si>
  <si>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</si>
  <si>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</si>
  <si>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</si>
  <si>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</si>
  <si>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</si>
  <si>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</si>
  <si>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</si>
  <si>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</si>
  <si>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</si>
  <si>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</si>
  <si>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</si>
  <si>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</si>
  <si>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</si>
  <si>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</si>
  <si>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</si>
  <si>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</si>
  <si>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</si>
  <si>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</si>
  <si>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</si>
  <si>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</si>
  <si>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</si>
  <si>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</si>
  <si>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</si>
  <si>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</si>
  <si>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</si>
  <si>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</si>
  <si>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</si>
  <si>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</si>
  <si>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</si>
  <si>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</si>
  <si>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</si>
  <si>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</si>
  <si>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</si>
  <si>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</si>
  <si>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</si>
  <si>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</si>
  <si>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</si>
  <si>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</si>
  <si>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</si>
  <si>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</si>
  <si>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</si>
  <si>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</si>
  <si>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</si>
  <si>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</si>
  <si>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</si>
  <si>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</si>
  <si>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</si>
  <si>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</si>
  <si>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</si>
  <si>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</si>
  <si>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</si>
  <si>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</si>
  <si>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</si>
  <si>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</si>
  <si>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</si>
  <si>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</si>
  <si>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</si>
  <si>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</si>
  <si>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</si>
  <si>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</si>
  <si>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</si>
  <si>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</si>
  <si>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</si>
  <si>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</si>
  <si>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</si>
  <si>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</si>
  <si>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</si>
  <si>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</si>
  <si>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</si>
  <si>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</si>
  <si>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</si>
  <si>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</si>
  <si>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</si>
  <si>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</si>
  <si>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</si>
  <si>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</si>
  <si>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</si>
  <si>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</si>
  <si>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</si>
  <si>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</si>
  <si>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</si>
  <si>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</si>
  <si>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</si>
  <si>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</si>
  <si>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</si>
  <si>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</si>
  <si>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</si>
  <si>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</si>
  <si>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</si>
  <si>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</si>
  <si>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</si>
  <si>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</si>
  <si>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</si>
  <si>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</si>
  <si>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</si>
  <si>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</si>
  <si>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</si>
  <si>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</si>
  <si>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</si>
  <si>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</si>
  <si>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</si>
  <si>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</si>
  <si>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</si>
  <si>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</si>
  <si>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</si>
  <si>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</si>
  <si>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</si>
  <si>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</si>
  <si>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</si>
  <si>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</si>
  <si>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</si>
  <si>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</si>
  <si>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</si>
  <si>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</si>
  <si>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</si>
  <si>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</si>
  <si>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</si>
  <si>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</si>
  <si>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</si>
  <si>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</si>
  <si>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</si>
  <si>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</si>
  <si>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</si>
  <si>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</si>
  <si>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</si>
  <si>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</si>
  <si>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</si>
  <si>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</si>
  <si>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</si>
  <si>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</si>
  <si>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</si>
  <si>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</si>
  <si>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</si>
  <si>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</si>
  <si>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</si>
  <si>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</si>
  <si>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</si>
  <si>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</si>
  <si>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</si>
  <si>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</si>
  <si>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</si>
  <si>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</si>
  <si>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</si>
  <si>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</si>
  <si>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</si>
  <si>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</si>
  <si>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</si>
  <si>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</si>
  <si>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</si>
  <si>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</si>
  <si>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</si>
  <si>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</si>
  <si>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</si>
  <si>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</si>
  <si>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</si>
  <si>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</si>
  <si>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</si>
  <si>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</si>
  <si>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</si>
  <si>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</si>
  <si>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</si>
  <si>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</si>
  <si>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</si>
  <si>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</si>
  <si>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</si>
  <si>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</si>
  <si>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</si>
  <si>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</si>
  <si>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</si>
  <si>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</si>
  <si>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</si>
  <si>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</si>
  <si>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</si>
  <si>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</si>
  <si>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</si>
  <si>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</si>
  <si>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</si>
  <si>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</si>
  <si>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</si>
  <si>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</si>
  <si>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</si>
  <si>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</si>
  <si>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</si>
  <si>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</si>
  <si>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</si>
  <si>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</si>
  <si>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</si>
  <si>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</si>
  <si>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</si>
  <si>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</si>
  <si>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</si>
  <si>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</si>
  <si>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</si>
  <si>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</si>
  <si>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</si>
  <si>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</si>
  <si>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</si>
  <si>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</si>
  <si>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</si>
  <si>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</si>
  <si>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</si>
  <si>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</si>
  <si>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</si>
  <si>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</si>
  <si>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</si>
  <si>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</si>
  <si>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</si>
  <si>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</si>
  <si>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</si>
  <si>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</si>
  <si>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</si>
  <si>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</si>
  <si>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</si>
  <si>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</si>
  <si>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</si>
  <si>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</si>
  <si>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</si>
  <si>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</si>
  <si>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</si>
  <si>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</si>
  <si>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</si>
  <si>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</si>
  <si>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</si>
  <si>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</si>
  <si>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</si>
  <si>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</si>
  <si>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</si>
  <si>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</si>
  <si>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</si>
  <si>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</si>
  <si>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</si>
  <si>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</si>
  <si>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</si>
  <si>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</si>
  <si>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</si>
  <si>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</si>
  <si>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</si>
  <si>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</si>
  <si>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</si>
  <si>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</si>
  <si>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</si>
  <si>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</si>
  <si>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</si>
  <si>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</si>
  <si>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</si>
  <si>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</si>
  <si>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</si>
  <si>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</si>
  <si>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</si>
  <si>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</si>
  <si>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</si>
  <si>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</si>
  <si>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</si>
  <si>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</si>
  <si>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</si>
  <si>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</si>
  <si>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</si>
  <si>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</si>
  <si>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</si>
  <si>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</si>
  <si>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</si>
  <si>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</si>
  <si>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</si>
  <si>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</si>
  <si>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</si>
  <si>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</si>
  <si>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</si>
  <si>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</si>
  <si>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</si>
  <si>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</si>
  <si>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</si>
  <si>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</si>
  <si>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</si>
  <si>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</si>
  <si>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</si>
  <si>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</si>
  <si>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</si>
  <si>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</si>
  <si>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</si>
  <si>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</si>
  <si>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</si>
  <si>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</si>
  <si>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</si>
  <si>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</si>
  <si>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</si>
  <si>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</si>
  <si>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</si>
  <si>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</si>
  <si>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</si>
  <si>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</si>
  <si>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</si>
  <si>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</si>
  <si>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</si>
  <si>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</si>
  <si>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</si>
  <si>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</si>
  <si>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</si>
  <si>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</si>
  <si>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</si>
  <si>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</si>
  <si>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</si>
  <si>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</si>
  <si>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</si>
  <si>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</si>
  <si>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</si>
  <si>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</si>
  <si>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</si>
  <si>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</si>
  <si>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</si>
  <si>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</si>
  <si>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</si>
  <si>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</si>
  <si>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</si>
  <si>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</si>
  <si>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</si>
  <si>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</si>
  <si>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</si>
  <si>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</si>
  <si>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</si>
  <si>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</si>
  <si>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</si>
  <si>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</si>
  <si>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</si>
  <si>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</si>
  <si>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</si>
  <si>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</si>
  <si>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</si>
  <si>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</si>
  <si>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</si>
  <si>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</si>
  <si>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</si>
  <si>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</si>
  <si>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</si>
  <si>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</si>
  <si>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</si>
  <si>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</si>
  <si>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</si>
  <si>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</si>
  <si>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</si>
  <si>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</si>
  <si>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</si>
  <si>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</si>
  <si>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</si>
  <si>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</si>
  <si>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</si>
  <si>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</si>
  <si>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</si>
  <si>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</si>
  <si>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</si>
  <si>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</si>
  <si>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</si>
  <si>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</si>
  <si>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</si>
  <si>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</si>
  <si>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</si>
  <si>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</si>
  <si>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</si>
  <si>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</si>
  <si>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</si>
  <si>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</si>
  <si>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</si>
  <si>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</si>
  <si>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</si>
  <si>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</si>
  <si>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</si>
  <si>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</si>
  <si>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</si>
  <si>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</si>
  <si>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</si>
  <si>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</si>
  <si>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</si>
  <si>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</si>
  <si>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</si>
  <si>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</si>
  <si>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</si>
  <si>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</si>
  <si>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</si>
  <si>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</si>
  <si>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</si>
  <si>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</si>
  <si>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</si>
  <si>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</si>
  <si>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</si>
  <si>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</si>
  <si>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</si>
  <si>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</si>
  <si>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</si>
  <si>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</si>
  <si>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</si>
  <si>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</si>
  <si>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</si>
  <si>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</si>
  <si>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</si>
  <si>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</si>
  <si>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</si>
  <si>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</si>
  <si>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</si>
  <si>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</si>
  <si>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</si>
  <si>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</si>
  <si>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</si>
  <si>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</si>
  <si>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</si>
  <si>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</si>
  <si>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</si>
  <si>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</si>
  <si>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</si>
  <si>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</si>
  <si>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</si>
  <si>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</si>
  <si>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</si>
  <si>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</si>
  <si>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</si>
  <si>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</si>
  <si>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</si>
  <si>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</si>
  <si>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</si>
  <si>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</si>
  <si>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</si>
  <si>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</si>
  <si>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</si>
  <si>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</si>
  <si>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</si>
  <si>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</si>
  <si>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</si>
  <si>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</si>
  <si>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</si>
  <si>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</si>
  <si>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</si>
  <si>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</si>
  <si>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</si>
  <si>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</si>
  <si>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</si>
  <si>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</si>
  <si>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</si>
  <si>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</si>
  <si>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</si>
  <si>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</si>
  <si>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</si>
  <si>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</si>
  <si>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</si>
  <si>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</si>
  <si>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</si>
  <si>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</si>
  <si>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</si>
  <si>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</si>
  <si>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</si>
  <si>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</si>
  <si>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</si>
  <si>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</si>
  <si>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</si>
  <si>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</si>
  <si>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</si>
  <si>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</si>
  <si>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</si>
  <si>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</si>
  <si>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</si>
  <si>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</si>
  <si>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</si>
  <si>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</si>
  <si>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</si>
  <si>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</si>
  <si>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</si>
  <si>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</si>
  <si>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</si>
  <si>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</si>
  <si>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</si>
  <si>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</si>
  <si>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</si>
  <si>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</si>
  <si>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</si>
  <si>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</si>
  <si>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</si>
  <si>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</si>
  <si>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</si>
  <si>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</si>
  <si>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</si>
  <si>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</si>
  <si>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</si>
  <si>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</si>
  <si>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</si>
  <si>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</si>
  <si>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</si>
  <si>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</si>
  <si>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</si>
  <si>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</si>
  <si>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</si>
  <si>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</si>
  <si>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</si>
  <si>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</si>
  <si>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</si>
  <si>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</si>
  <si>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</si>
  <si>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</si>
  <si>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</si>
  <si>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</si>
  <si>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</si>
  <si>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</si>
  <si>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</si>
  <si>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</si>
  <si>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</si>
  <si>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</si>
  <si>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</si>
  <si>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</si>
  <si>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</si>
  <si>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</si>
  <si>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</si>
  <si>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</si>
  <si>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</si>
  <si>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</si>
  <si>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</si>
  <si>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</si>
  <si>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</si>
  <si>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</si>
  <si>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</si>
  <si>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</si>
  <si>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</si>
  <si>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</si>
  <si>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</si>
  <si>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</si>
  <si>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</si>
  <si>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</si>
  <si>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</si>
  <si>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</si>
  <si>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</si>
  <si>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</si>
  <si>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</si>
  <si>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</si>
  <si>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</si>
  <si>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</si>
  <si>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</si>
  <si>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</si>
  <si>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</si>
  <si>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</si>
  <si>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</si>
  <si>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</si>
  <si>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</si>
  <si>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</si>
  <si>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</si>
  <si>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</si>
  <si>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</si>
  <si>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</si>
  <si>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</si>
  <si>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</si>
  <si>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</si>
  <si>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</si>
  <si>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</si>
  <si>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</si>
  <si>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</si>
  <si>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</si>
  <si>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</si>
  <si>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</si>
  <si>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</si>
  <si>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</si>
  <si>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</si>
  <si>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</si>
  <si>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</si>
  <si>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</si>
  <si>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</si>
  <si>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</si>
  <si>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</si>
  <si>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</si>
  <si>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</si>
  <si>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</si>
  <si>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</si>
  <si>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</si>
  <si>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</si>
  <si>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</si>
  <si>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</si>
  <si>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</si>
  <si>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</si>
  <si>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</si>
  <si>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</si>
  <si>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</si>
  <si>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</si>
  <si>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</si>
  <si>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</si>
  <si>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</si>
  <si>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</si>
  <si>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</si>
  <si>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</si>
  <si>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</si>
  <si>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</si>
  <si>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</si>
  <si>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</si>
  <si>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</si>
  <si>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</si>
  <si>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</si>
  <si>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</si>
  <si>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</si>
  <si>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</si>
  <si>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</si>
  <si>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</si>
  <si>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</si>
  <si>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</si>
  <si>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</si>
  <si>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</si>
  <si>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</si>
  <si>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</si>
  <si>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</si>
  <si>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</si>
  <si>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</si>
  <si>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</si>
  <si>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</si>
  <si>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</si>
  <si>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</si>
  <si>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</si>
  <si>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</si>
  <si>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</si>
  <si>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</si>
  <si>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</si>
  <si>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</si>
  <si>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</si>
  <si>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</si>
  <si>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</si>
  <si>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</si>
  <si>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</si>
  <si>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</si>
  <si>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</si>
  <si>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</si>
  <si>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</si>
  <si>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</si>
  <si>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</si>
  <si>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</si>
  <si>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</si>
  <si>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</si>
  <si>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</si>
  <si>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</si>
  <si>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</si>
  <si>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</si>
  <si>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</si>
  <si>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</si>
  <si>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</si>
  <si>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</si>
  <si>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</si>
  <si>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</si>
  <si>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</si>
  <si>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</si>
  <si>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</si>
  <si>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</si>
  <si>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</si>
  <si>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</si>
  <si>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</si>
  <si>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</si>
  <si>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</si>
  <si>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</si>
  <si>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</si>
  <si>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</si>
  <si>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</si>
  <si>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</si>
  <si>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</si>
  <si>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</si>
  <si>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</si>
  <si>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</si>
  <si>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</si>
  <si>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</si>
  <si>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</si>
  <si>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</si>
  <si>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</si>
  <si>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</si>
  <si>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</si>
  <si>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</si>
  <si>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</si>
  <si>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</si>
  <si>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</si>
  <si>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</si>
  <si>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</si>
  <si>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</si>
  <si>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</si>
  <si>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</si>
  <si>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</si>
  <si>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</si>
  <si>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</si>
  <si>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</si>
  <si>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</si>
  <si>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</si>
  <si>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</si>
  <si>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</si>
  <si>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</si>
  <si>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</si>
  <si>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</si>
  <si>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</si>
  <si>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</si>
  <si>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</si>
  <si>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</si>
  <si>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</si>
  <si>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</si>
  <si>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</si>
  <si>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</si>
  <si>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</si>
  <si>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</si>
  <si>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</si>
  <si>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</si>
  <si>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</si>
  <si>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</si>
  <si>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</si>
  <si>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</si>
  <si>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</si>
  <si>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</si>
  <si>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</si>
  <si>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</si>
  <si>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</si>
  <si>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</si>
  <si>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</si>
  <si>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</si>
  <si>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</si>
  <si>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</si>
  <si>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</si>
  <si>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</si>
  <si>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</si>
  <si>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</si>
  <si>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</si>
  <si>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</si>
  <si>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</si>
  <si>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</si>
  <si>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</si>
  <si>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</si>
  <si>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</si>
  <si>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</si>
  <si>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</si>
  <si>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</si>
  <si>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</si>
  <si>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</si>
  <si>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</si>
  <si>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</si>
  <si>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</si>
  <si>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</si>
  <si>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</si>
  <si>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</si>
  <si>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</si>
  <si>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</si>
  <si>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</si>
  <si>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</si>
  <si>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</si>
  <si>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</si>
  <si>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</si>
  <si>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</si>
  <si>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</si>
  <si>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</si>
  <si>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</si>
  <si>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</si>
  <si>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</si>
  <si>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</si>
  <si>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</si>
  <si>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</si>
  <si>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</si>
  <si>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</si>
  <si>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</si>
  <si>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</si>
  <si>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</si>
  <si>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</si>
  <si>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</si>
  <si>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</si>
  <si>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</si>
  <si>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</si>
  <si>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</si>
  <si>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</si>
  <si>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</si>
  <si>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</si>
  <si>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</si>
  <si>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</si>
  <si>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</si>
  <si>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</si>
  <si>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</si>
  <si>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</si>
  <si>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</si>
  <si>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</si>
  <si>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</si>
  <si>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</si>
  <si>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</si>
  <si>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</si>
  <si>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</si>
  <si>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</si>
  <si>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</si>
  <si>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</si>
  <si>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</si>
  <si>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</si>
  <si>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</si>
  <si>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</si>
  <si>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</si>
  <si>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</si>
  <si>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</si>
  <si>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</si>
  <si>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</si>
  <si>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</si>
  <si>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</si>
  <si>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</si>
  <si>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</si>
  <si>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</si>
  <si>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</si>
  <si>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</si>
  <si>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</si>
  <si>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</si>
  <si>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</si>
  <si>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</si>
  <si>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</si>
  <si>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</si>
  <si>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</si>
  <si>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</si>
  <si>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</si>
  <si>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</si>
  <si>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</si>
  <si>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</si>
  <si>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</si>
  <si>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</si>
  <si>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</si>
  <si>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</si>
  <si>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</si>
  <si>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</si>
  <si>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</si>
  <si>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</si>
  <si>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</si>
  <si>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</si>
  <si>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</si>
  <si>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</si>
  <si>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</si>
  <si>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</si>
  <si>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</si>
  <si>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</si>
  <si>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</si>
  <si>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</si>
  <si>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</si>
  <si>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</si>
  <si>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</si>
  <si>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</si>
  <si>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</si>
  <si>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</si>
  <si>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</si>
  <si>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</si>
  <si>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</si>
  <si>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</si>
  <si>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</si>
  <si>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</si>
  <si>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</si>
  <si>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</si>
  <si>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</si>
  <si>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</si>
  <si>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</si>
  <si>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</si>
  <si>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</si>
  <si>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</si>
  <si>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</si>
  <si>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</si>
  <si>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</si>
  <si>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</si>
  <si>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</si>
  <si>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</si>
  <si>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</si>
  <si>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</si>
  <si>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</si>
  <si>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</si>
  <si>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</si>
  <si>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</si>
  <si>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</si>
  <si>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</si>
  <si>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</si>
  <si>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</si>
  <si>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</si>
  <si>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</si>
  <si>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</si>
  <si>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</si>
  <si>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</si>
  <si>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</si>
  <si>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</si>
  <si>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</si>
  <si>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</si>
  <si>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</si>
  <si>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</si>
  <si>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</si>
  <si>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</si>
  <si>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</si>
  <si>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</si>
  <si>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</si>
  <si>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</si>
  <si>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</si>
  <si>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</si>
  <si>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</si>
  <si>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</si>
  <si>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</si>
  <si>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</si>
  <si>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</si>
  <si>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</si>
  <si>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</si>
  <si>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</si>
  <si>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</si>
  <si>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</si>
  <si>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</si>
  <si>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</si>
  <si>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</si>
  <si>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</si>
  <si>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</si>
  <si>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</si>
  <si>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</si>
  <si>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</si>
  <si>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</si>
  <si>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</si>
  <si>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</si>
  <si>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</si>
  <si>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</si>
  <si>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</si>
  <si>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</si>
  <si>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</si>
  <si>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</si>
  <si>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</si>
  <si>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</si>
  <si>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</si>
  <si>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</si>
  <si>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</si>
  <si>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</si>
  <si>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</si>
  <si>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</si>
  <si>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</si>
  <si>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</si>
  <si>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</si>
  <si>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</si>
  <si>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</si>
  <si>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</si>
  <si>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</si>
  <si>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</si>
  <si>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</si>
  <si>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</si>
  <si>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</si>
  <si>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</si>
  <si>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</si>
  <si>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</si>
  <si>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</si>
  <si>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</si>
  <si>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</si>
  <si>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</si>
  <si>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</si>
  <si>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</si>
  <si>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</si>
  <si>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</si>
  <si>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</si>
  <si>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</si>
  <si>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</si>
  <si>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</si>
  <si>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</si>
  <si>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</si>
  <si>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</si>
  <si>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</si>
  <si>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</si>
  <si>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</si>
  <si>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</si>
  <si>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</si>
  <si>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</si>
  <si>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</si>
  <si>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</si>
  <si>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</si>
  <si>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</si>
  <si>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</si>
  <si>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</si>
  <si>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</si>
  <si>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</si>
  <si>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</si>
  <si>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</si>
  <si>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</si>
  <si>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</si>
  <si>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</si>
  <si>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</si>
  <si>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</si>
  <si>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</si>
  <si>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</si>
  <si>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</si>
  <si>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</si>
  <si>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</si>
  <si>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</si>
  <si>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</si>
  <si>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</si>
  <si>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</si>
  <si>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</si>
  <si>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</si>
  <si>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</si>
  <si>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</si>
  <si>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</si>
  <si>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</si>
  <si>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</si>
  <si>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</si>
  <si>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</si>
  <si>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</si>
  <si>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</si>
  <si>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</si>
  <si>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</si>
  <si>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</si>
  <si>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</si>
  <si>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</si>
  <si>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</si>
  <si>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</si>
  <si>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</si>
  <si>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</si>
  <si>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</si>
  <si>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</si>
  <si>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</si>
  <si>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</si>
  <si>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</si>
  <si>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</si>
  <si>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</si>
  <si>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</si>
  <si>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</si>
  <si>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</si>
  <si>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</si>
  <si>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</si>
  <si>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</si>
  <si>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</si>
  <si>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</si>
  <si>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</si>
  <si>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</si>
  <si>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</si>
  <si>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</si>
  <si>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</si>
  <si>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</si>
  <si>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</si>
  <si>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</si>
  <si>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</si>
  <si>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</si>
  <si>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</si>
  <si>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</si>
  <si>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</si>
  <si>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</si>
  <si>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</si>
  <si>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</si>
  <si>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</si>
  <si>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</si>
  <si>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</si>
  <si>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</si>
  <si>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</si>
  <si>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</si>
  <si>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</si>
  <si>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</si>
  <si>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</si>
  <si>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</si>
  <si>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</si>
  <si>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</si>
  <si>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</si>
  <si>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</si>
  <si>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</si>
  <si>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</si>
  <si>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</si>
  <si>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</si>
  <si>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</si>
  <si>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</si>
  <si>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</si>
  <si>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</si>
  <si>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</si>
  <si>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</si>
  <si>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</si>
  <si>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</si>
  <si>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</si>
  <si>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</si>
  <si>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</si>
  <si>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</si>
  <si>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</si>
  <si>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</si>
  <si>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</si>
  <si>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</si>
  <si>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</si>
  <si>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</si>
  <si>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</si>
  <si>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</si>
  <si>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</si>
  <si>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</si>
  <si>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</si>
  <si>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</si>
  <si>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</si>
  <si>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</si>
  <si>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</si>
  <si>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</si>
  <si>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</si>
  <si>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</si>
  <si>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</si>
  <si>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</si>
  <si>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</si>
  <si>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</si>
  <si>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</si>
  <si>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</si>
  <si>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</si>
  <si>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</si>
  <si>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</si>
  <si>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</si>
  <si>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</si>
  <si>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</si>
  <si>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</si>
  <si>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</si>
  <si>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</si>
  <si>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</si>
  <si>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</si>
  <si>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</si>
  <si>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</si>
  <si>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</si>
  <si>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</si>
  <si>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</si>
  <si>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</si>
  <si>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</si>
  <si>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</si>
  <si>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</si>
  <si>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</si>
  <si>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</si>
  <si>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</si>
  <si>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</si>
  <si>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</si>
  <si>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</si>
  <si>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</si>
  <si>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</si>
  <si>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</si>
  <si>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</si>
  <si>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</si>
  <si>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</si>
  <si>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</si>
  <si>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</si>
  <si>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</si>
  <si>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</si>
  <si>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</si>
  <si>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</si>
  <si>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</si>
  <si>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</si>
  <si>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</si>
  <si>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</si>
  <si>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</si>
  <si>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</si>
  <si>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</si>
  <si>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</si>
  <si>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</si>
  <si>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</si>
  <si>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</si>
  <si>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</si>
  <si>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</si>
  <si>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</si>
  <si>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</si>
  <si>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</si>
  <si>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</si>
  <si>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</si>
  <si>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</si>
  <si>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</si>
  <si>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</si>
  <si>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</si>
  <si>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</si>
  <si>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</si>
  <si>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</si>
  <si>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</si>
  <si>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</si>
  <si>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</si>
  <si>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</si>
  <si>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</si>
  <si>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</si>
  <si>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</si>
  <si>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</si>
  <si>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</si>
  <si>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</si>
  <si>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</si>
  <si>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</si>
  <si>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</si>
  <si>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</si>
  <si>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</si>
  <si>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</si>
  <si>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</si>
  <si>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</si>
  <si>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</si>
  <si>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</si>
  <si>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</si>
  <si>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</si>
  <si>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</si>
  <si>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</si>
  <si>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</si>
  <si>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</si>
  <si>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</si>
  <si>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</si>
  <si>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</si>
  <si>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</si>
  <si>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</si>
  <si>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</si>
  <si>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</si>
  <si>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</si>
  <si>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</si>
  <si>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</si>
  <si>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</si>
  <si>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</si>
  <si>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</si>
  <si>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</si>
  <si>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</si>
  <si>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</si>
  <si>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</si>
  <si>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</si>
  <si>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</si>
  <si>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</si>
  <si>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</si>
  <si>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</si>
  <si>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</si>
  <si>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</si>
  <si>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</si>
  <si>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</si>
  <si>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</si>
  <si>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</si>
  <si>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</si>
  <si>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</si>
  <si>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</si>
  <si>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</si>
  <si>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</si>
  <si>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</si>
  <si>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</si>
  <si>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</si>
  <si>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</si>
  <si>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</si>
  <si>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</si>
  <si>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</si>
  <si>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</si>
  <si>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</si>
  <si>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</si>
  <si>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</si>
  <si>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</si>
  <si>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</si>
  <si>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</si>
  <si>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</si>
  <si>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</si>
  <si>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</si>
  <si>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</si>
  <si>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</si>
  <si>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</si>
  <si>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</si>
  <si>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</si>
  <si>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</si>
  <si>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</si>
  <si>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</si>
  <si>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</si>
  <si>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</si>
  <si>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</si>
  <si>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</si>
  <si>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</si>
  <si>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</si>
  <si>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</si>
  <si>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</si>
  <si>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</si>
  <si>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</si>
  <si>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</si>
  <si>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</si>
  <si>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</si>
  <si>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</si>
  <si>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</si>
  <si>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</si>
  <si>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</si>
  <si>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</si>
  <si>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</si>
  <si>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</si>
  <si>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</si>
  <si>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</si>
  <si>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</si>
  <si>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</si>
  <si>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</si>
  <si>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</si>
  <si>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</si>
  <si>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</si>
  <si>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</si>
  <si>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</si>
  <si>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</si>
  <si>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</si>
  <si>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</si>
  <si>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</si>
  <si>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</si>
  <si>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</si>
  <si>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</si>
  <si>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</si>
  <si>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</si>
  <si>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</si>
  <si>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</si>
  <si>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</si>
  <si>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</si>
  <si>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</si>
  <si>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</si>
  <si>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</si>
  <si>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</si>
  <si>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</si>
  <si>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</si>
  <si>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</si>
  <si>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</si>
  <si>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</si>
  <si>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</si>
  <si>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</si>
  <si>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</si>
  <si>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</si>
  <si>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</si>
  <si>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</si>
  <si>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</si>
  <si>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</si>
  <si>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</si>
  <si>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</si>
  <si>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</si>
  <si>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</si>
  <si>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</si>
  <si>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</si>
  <si>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</si>
  <si>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</si>
  <si>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</si>
  <si>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</si>
  <si>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</si>
  <si>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</si>
  <si>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</si>
  <si>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</si>
  <si>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</si>
  <si>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</si>
  <si>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</si>
  <si>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</si>
  <si>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</si>
  <si>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</si>
  <si>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</si>
  <si>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</si>
  <si>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</si>
  <si>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</si>
  <si>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</si>
  <si>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</si>
  <si>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</si>
  <si>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</si>
  <si>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</si>
  <si>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</si>
  <si>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</si>
  <si>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</si>
  <si>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</si>
  <si>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</si>
  <si>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</si>
  <si>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</si>
  <si>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</si>
  <si>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</si>
  <si>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</si>
  <si>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</si>
  <si>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</si>
  <si>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</si>
  <si>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</si>
  <si>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</si>
  <si>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</si>
  <si>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</si>
  <si>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</si>
  <si>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</si>
  <si>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</si>
  <si>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</si>
  <si>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</si>
  <si>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</si>
  <si>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</si>
  <si>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</si>
  <si>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</si>
  <si>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</si>
  <si>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</si>
  <si>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</si>
  <si>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</si>
  <si>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</si>
  <si>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</si>
  <si>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</si>
  <si>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</si>
  <si>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</si>
  <si>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</si>
  <si>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</si>
  <si>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</si>
  <si>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</si>
  <si>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</si>
  <si>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</si>
  <si>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</si>
  <si>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</si>
  <si>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</si>
  <si>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</si>
  <si>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</si>
  <si>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</si>
  <si>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</si>
  <si>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</si>
  <si>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</si>
  <si>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</si>
  <si>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</si>
  <si>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</si>
  <si>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</si>
  <si>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</si>
  <si>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</si>
  <si>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</si>
  <si>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</si>
  <si>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</si>
  <si>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</si>
  <si>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</si>
  <si>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</si>
  <si>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</si>
  <si>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</si>
  <si>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</si>
  <si>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</si>
  <si>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</si>
  <si>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</si>
  <si>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</si>
  <si>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</si>
  <si>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</si>
  <si>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</si>
  <si>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</si>
  <si>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</si>
  <si>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</si>
  <si>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</si>
  <si>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</si>
  <si>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</si>
  <si>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</si>
  <si>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</si>
  <si>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</si>
  <si>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</si>
  <si>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</si>
  <si>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</si>
  <si>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</si>
  <si>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</si>
  <si>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</si>
  <si>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</si>
  <si>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</si>
  <si>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</si>
  <si>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</si>
  <si>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</si>
  <si>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</si>
  <si>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</si>
  <si>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</si>
  <si>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</si>
  <si>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</si>
  <si>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</si>
  <si>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</si>
  <si>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</si>
  <si>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</si>
  <si>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</si>
  <si>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</si>
  <si>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</si>
  <si>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</si>
  <si>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</si>
  <si>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</si>
  <si>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</si>
  <si>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</si>
  <si>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</si>
  <si>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</si>
  <si>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</si>
  <si>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</si>
  <si>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</si>
  <si>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</si>
  <si>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</si>
  <si>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</si>
  <si>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</si>
  <si>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</si>
  <si>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</si>
  <si>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</si>
  <si>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</si>
  <si>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</si>
  <si>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</si>
  <si>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</si>
  <si>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</si>
  <si>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</si>
  <si>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</si>
  <si>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</si>
  <si>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</si>
  <si>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</si>
  <si>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</si>
  <si>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</si>
  <si>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</si>
  <si>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</si>
  <si>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</si>
  <si>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</si>
  <si>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</si>
  <si>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</si>
  <si>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</si>
  <si>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</si>
  <si>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</si>
  <si>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</si>
  <si>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</si>
  <si>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</si>
  <si>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</si>
  <si>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</si>
  <si>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</si>
  <si>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</si>
  <si>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</si>
  <si>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</si>
  <si>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</si>
  <si>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</si>
  <si>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</si>
  <si>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</si>
  <si>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</si>
  <si>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</si>
  <si>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</si>
  <si>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</si>
  <si>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</si>
  <si>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</si>
  <si>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</si>
  <si>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</si>
  <si>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</si>
  <si>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</si>
  <si>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</si>
  <si>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</si>
  <si>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</si>
  <si>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</si>
  <si>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</si>
  <si>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</si>
  <si>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</si>
  <si>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</si>
  <si>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</si>
  <si>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</si>
  <si>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</si>
  <si>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</si>
  <si>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</si>
  <si>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</si>
  <si>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</si>
  <si>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</si>
  <si>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</si>
  <si>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</si>
  <si>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</si>
  <si>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</si>
  <si>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</si>
  <si>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</si>
  <si>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</si>
  <si>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</si>
  <si>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</si>
  <si>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</si>
  <si>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</si>
  <si>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</si>
  <si>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</si>
  <si>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</si>
  <si>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</si>
  <si>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</si>
  <si>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</si>
  <si>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</si>
  <si>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</si>
  <si>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</si>
  <si>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</si>
  <si>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</si>
  <si>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</si>
  <si>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</si>
  <si>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</si>
  <si>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</si>
  <si>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</si>
  <si>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</si>
  <si>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</si>
  <si>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</si>
  <si>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</si>
  <si>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</si>
  <si>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</si>
  <si>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</si>
  <si>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</si>
  <si>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</si>
  <si>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</si>
  <si>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</si>
  <si>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</si>
  <si>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</si>
  <si>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</si>
  <si>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</si>
  <si>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</si>
  <si>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</si>
  <si>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</si>
  <si>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</si>
  <si>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</si>
  <si>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</si>
  <si>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</si>
  <si>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</si>
  <si>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</si>
  <si>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</si>
  <si>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</si>
  <si>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</si>
  <si>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</si>
  <si>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</si>
  <si>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</si>
  <si>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</si>
  <si>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</si>
  <si>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</si>
  <si>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</si>
  <si>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</si>
  <si>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</si>
  <si>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</si>
  <si>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</si>
  <si>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</si>
  <si>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</si>
  <si>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</si>
  <si>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</si>
  <si>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</si>
  <si>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</si>
  <si>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</si>
  <si>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</si>
  <si>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</si>
  <si>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</si>
  <si>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</si>
  <si>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</si>
  <si>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</si>
  <si>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</si>
  <si>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</si>
  <si>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</si>
  <si>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</si>
  <si>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</si>
  <si>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</si>
  <si>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</si>
  <si>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</si>
  <si>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</si>
  <si>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</si>
  <si>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</si>
  <si>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</si>
  <si>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</si>
  <si>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</si>
  <si>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</si>
  <si>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</si>
  <si>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</si>
  <si>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</si>
  <si>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</si>
  <si>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</si>
  <si>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</si>
  <si>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</si>
  <si>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</si>
  <si>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</si>
  <si>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</si>
  <si>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</si>
  <si>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</si>
  <si>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</si>
  <si>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</si>
  <si>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</si>
  <si>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</si>
  <si>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</si>
  <si>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</si>
  <si>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</si>
  <si>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</si>
  <si>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</si>
  <si>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</si>
  <si>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</si>
  <si>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</si>
  <si>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</si>
  <si>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</si>
  <si>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</si>
  <si>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</si>
  <si>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</si>
  <si>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</si>
  <si>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</si>
  <si>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</si>
  <si>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</si>
  <si>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</si>
  <si>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</si>
  <si>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</si>
  <si>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</si>
  <si>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</si>
  <si>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</si>
  <si>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</si>
  <si>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</si>
  <si>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</si>
  <si>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</si>
  <si>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</si>
  <si>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</si>
  <si>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</si>
  <si>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</si>
  <si>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</si>
  <si>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</si>
  <si>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</si>
  <si>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</si>
  <si>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</si>
  <si>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</si>
  <si>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</si>
  <si>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</si>
  <si>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</si>
  <si>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</si>
  <si>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</si>
  <si>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</si>
  <si>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</si>
  <si>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</si>
  <si>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</si>
  <si>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</si>
  <si>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</si>
  <si>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</si>
  <si>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</si>
  <si>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</si>
  <si>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</si>
  <si>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</si>
  <si>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</si>
  <si>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</si>
  <si>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</si>
  <si>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</si>
  <si>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</si>
  <si>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</si>
  <si>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</si>
  <si>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</si>
  <si>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</si>
  <si>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</si>
  <si>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</si>
  <si>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</si>
  <si>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</si>
  <si>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</si>
  <si>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</si>
  <si>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</si>
  <si>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</si>
  <si>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</si>
  <si>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</si>
  <si>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</si>
  <si>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</si>
  <si>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</si>
  <si>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</si>
  <si>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</si>
  <si>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</si>
  <si>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</si>
  <si>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</si>
  <si>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</si>
  <si>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</si>
  <si>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</si>
  <si>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</si>
  <si>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</si>
  <si>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</si>
  <si>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</si>
  <si>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</si>
  <si>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</si>
  <si>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</si>
  <si>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</si>
  <si>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</si>
  <si>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</si>
  <si>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</si>
  <si>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</si>
  <si>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</si>
  <si>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</si>
  <si>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</si>
  <si>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</si>
  <si>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</si>
  <si>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</si>
  <si>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</si>
  <si>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</si>
  <si>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</si>
  <si>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</si>
  <si>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</si>
  <si>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</si>
  <si>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</si>
  <si>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</si>
  <si>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</si>
  <si>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</si>
  <si>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</si>
  <si>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</si>
  <si>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</si>
  <si>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</si>
  <si>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</si>
  <si>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</si>
  <si>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</si>
  <si>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</si>
  <si>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</si>
  <si>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</si>
  <si>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</si>
  <si>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</si>
  <si>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</si>
  <si>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</si>
  <si>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</si>
  <si>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</si>
  <si>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</si>
  <si>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</si>
  <si>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</si>
  <si>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</si>
  <si>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</si>
  <si>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</si>
  <si>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</si>
  <si>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</si>
  <si>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</si>
  <si>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</si>
  <si>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</si>
  <si>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</si>
  <si>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</si>
  <si>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</si>
  <si>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</si>
  <si>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</si>
  <si>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</si>
  <si>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</si>
  <si>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</si>
  <si>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</si>
  <si>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</si>
  <si>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</si>
  <si>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</si>
  <si>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</si>
  <si>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</si>
  <si>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</si>
  <si>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</si>
  <si>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</si>
  <si>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</si>
  <si>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</si>
  <si>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</si>
  <si>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</si>
  <si>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</si>
  <si>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</si>
  <si>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</si>
  <si>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</si>
  <si>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</si>
  <si>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</si>
  <si>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</si>
  <si>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</si>
  <si>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</si>
  <si>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</si>
  <si>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</si>
  <si>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</si>
  <si>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</si>
  <si>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</si>
  <si>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</si>
  <si>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</si>
  <si>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</si>
  <si>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</si>
  <si>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</si>
  <si>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</si>
  <si>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</si>
  <si>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</si>
  <si>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</si>
  <si>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</si>
  <si>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</si>
  <si>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</si>
  <si>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</si>
  <si>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</si>
  <si>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</si>
  <si>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</si>
  <si>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</si>
  <si>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</si>
  <si>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</si>
  <si>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</si>
  <si>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</si>
  <si>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</si>
  <si>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</si>
  <si>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</si>
  <si>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</si>
  <si>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</si>
  <si>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</si>
  <si>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</si>
  <si>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</si>
  <si>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</si>
  <si>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</si>
  <si>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</si>
  <si>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</si>
  <si>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</si>
  <si>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</si>
  <si>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</si>
  <si>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</si>
  <si>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</si>
  <si>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</si>
  <si>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</si>
  <si>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</si>
  <si>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</si>
  <si>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</si>
  <si>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</si>
  <si>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</si>
  <si>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</si>
  <si>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</si>
  <si>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</si>
  <si>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</si>
  <si>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</si>
  <si>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</si>
  <si>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</si>
  <si>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</si>
  <si>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</si>
  <si>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</si>
  <si>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</si>
  <si>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</si>
  <si>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</si>
  <si>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</si>
  <si>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</si>
  <si>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</si>
  <si>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</si>
  <si>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</si>
  <si>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</si>
  <si>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</si>
  <si>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</si>
  <si>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</si>
  <si>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</si>
  <si>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</si>
  <si>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</si>
  <si>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</si>
  <si>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</si>
  <si>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</si>
  <si>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</si>
  <si>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</si>
  <si>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</si>
  <si>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</si>
  <si>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</si>
  <si>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</si>
  <si>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</si>
  <si>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</si>
  <si>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</si>
  <si>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</si>
  <si>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</si>
  <si>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</si>
  <si>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</si>
  <si>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</si>
  <si>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</si>
  <si>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</si>
  <si>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</si>
  <si>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</si>
  <si>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</si>
  <si>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</si>
  <si>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</si>
  <si>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</si>
  <si>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</si>
  <si>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</si>
  <si>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</si>
  <si>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</si>
  <si>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</si>
  <si>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</si>
  <si>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</si>
  <si>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</si>
  <si>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</si>
  <si>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</si>
  <si>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</si>
  <si>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</si>
  <si>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</si>
  <si>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</si>
  <si>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</si>
  <si>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</si>
  <si>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</si>
  <si>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</si>
  <si>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</si>
  <si>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</si>
  <si>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</si>
  <si>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</si>
  <si>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</si>
  <si>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</si>
  <si>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</si>
  <si>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</si>
  <si>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</si>
  <si>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</si>
  <si>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</si>
  <si>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</si>
  <si>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</si>
  <si>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</si>
  <si>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</si>
  <si>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</si>
  <si>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</si>
  <si>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</si>
  <si>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</si>
  <si>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</si>
  <si>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</si>
  <si>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</si>
  <si>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</si>
  <si>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</si>
  <si>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</si>
  <si>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</si>
  <si>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</si>
  <si>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</si>
  <si>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</si>
  <si>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</si>
  <si>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</si>
  <si>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</si>
  <si>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</si>
  <si>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</si>
  <si>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</si>
  <si>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</si>
  <si>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</si>
  <si>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</si>
  <si>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</si>
  <si>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</si>
  <si>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</si>
  <si>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</si>
  <si>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</si>
  <si>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</si>
  <si>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</si>
  <si>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</si>
  <si>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</si>
  <si>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</si>
  <si>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</si>
  <si>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</si>
  <si>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</si>
  <si>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</si>
  <si>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</si>
  <si>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</si>
  <si>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</si>
  <si>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</si>
  <si>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</si>
  <si>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</si>
  <si>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</si>
  <si>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</si>
  <si>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</si>
  <si>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</si>
  <si>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</si>
  <si>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</si>
  <si>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</si>
  <si>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</si>
  <si>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</si>
  <si>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</si>
  <si>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</si>
  <si>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</si>
  <si>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</si>
  <si>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</si>
  <si>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</si>
  <si>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</si>
  <si>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</si>
  <si>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</si>
  <si>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</si>
  <si>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</si>
  <si>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</si>
  <si>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</si>
  <si>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</si>
  <si>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</si>
  <si>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</si>
  <si>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</si>
  <si>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</si>
  <si>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</si>
  <si>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</si>
  <si>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</si>
  <si>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</si>
  <si>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</si>
  <si>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</si>
  <si>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</si>
  <si>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</si>
  <si>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</si>
  <si>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</si>
  <si>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</si>
  <si>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</si>
  <si>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</si>
  <si>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</si>
  <si>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</si>
  <si>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</si>
  <si>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</si>
  <si>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</si>
  <si>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</si>
  <si>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</si>
  <si>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</si>
  <si>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</si>
  <si>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</si>
  <si>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</si>
  <si>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</si>
  <si>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</si>
  <si>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</si>
  <si>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</si>
  <si>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</si>
  <si>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</si>
  <si>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</si>
  <si>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</si>
  <si>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</si>
  <si>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</si>
  <si>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</si>
  <si>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</si>
  <si>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</si>
  <si>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</si>
  <si>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</si>
  <si>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</si>
  <si>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</si>
  <si>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</si>
  <si>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</si>
  <si>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</si>
  <si>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</si>
  <si>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</si>
  <si>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</si>
  <si>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</si>
  <si>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</si>
  <si>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</si>
  <si>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</si>
  <si>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</si>
  <si>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</si>
  <si>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</si>
  <si>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</si>
  <si>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</si>
  <si>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</si>
  <si>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</si>
  <si>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</si>
  <si>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</si>
  <si>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</si>
  <si>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</si>
  <si>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</si>
  <si>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</si>
  <si>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</si>
  <si>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</si>
  <si>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</si>
  <si>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</si>
  <si>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</si>
  <si>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</si>
  <si>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</si>
  <si>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</si>
  <si>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</si>
  <si>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</si>
  <si>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</si>
  <si>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</si>
  <si>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</si>
  <si>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</si>
  <si>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</si>
  <si>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</si>
  <si>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</si>
  <si>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</si>
  <si>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</si>
  <si>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</si>
  <si>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</si>
  <si>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</si>
  <si>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</si>
  <si>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</si>
  <si>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</si>
  <si>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</si>
  <si>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</si>
  <si>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</si>
  <si>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</si>
  <si>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　また、通帳等に記載のとおり正確に記入して下さい。</t>
    <phoneticPr fontId="10"/>
  </si>
  <si>
    <t>※必ず申請者名義の口座を指定してください（申請者が法人の場合は当該法人の口座に限ります）。</t>
  </si>
  <si>
    <t>※口座番号が６桁以下の場合、始めに「０」を記載してください。</t>
  </si>
  <si>
    <t>口座名義人
（カタカナで記入）</t>
    <rPh sb="0" eb="5">
      <t>コウザメイギニン</t>
    </rPh>
    <rPh sb="12" eb="14">
      <t>キニュウ</t>
    </rPh>
    <phoneticPr fontId="10"/>
  </si>
  <si>
    <t>1.普通　2.当座 3.納税準備 4.貯蓄</t>
    <rPh sb="2" eb="4">
      <t>フツウ</t>
    </rPh>
    <rPh sb="7" eb="9">
      <t>トウザ</t>
    </rPh>
    <rPh sb="12" eb="16">
      <t>ノウゼイジュンビ</t>
    </rPh>
    <rPh sb="19" eb="21">
      <t>チョチク</t>
    </rPh>
    <phoneticPr fontId="10"/>
  </si>
  <si>
    <t>預金種類
口座番号
（該当に〇）</t>
    <rPh sb="0" eb="4">
      <t>ヨキンシュルイ</t>
    </rPh>
    <rPh sb="5" eb="7">
      <t>コウザ</t>
    </rPh>
    <rPh sb="7" eb="9">
      <t>バンゴウ</t>
    </rPh>
    <rPh sb="11" eb="13">
      <t>ガイトウ</t>
    </rPh>
    <phoneticPr fontId="10"/>
  </si>
  <si>
    <r>
      <t xml:space="preserve">本店・支店・出張所・
</t>
    </r>
    <r>
      <rPr>
        <sz val="8"/>
        <rFont val="BIZ UDゴシック"/>
        <family val="3"/>
        <charset val="128"/>
      </rPr>
      <t>　</t>
    </r>
    <r>
      <rPr>
        <sz val="11"/>
        <rFont val="BIZ UDゴシック"/>
        <family val="3"/>
        <charset val="128"/>
      </rPr>
      <t xml:space="preserve">
本所・支所
</t>
    </r>
    <r>
      <rPr>
        <sz val="8"/>
        <rFont val="BIZ UDゴシック"/>
        <family val="3"/>
        <charset val="128"/>
      </rPr>
      <t>※ゆうちょ銀行の支店名は3桁の漢数字です。</t>
    </r>
    <rPh sb="0" eb="2">
      <t>ホンテン</t>
    </rPh>
    <rPh sb="3" eb="5">
      <t>シテン</t>
    </rPh>
    <rPh sb="6" eb="9">
      <t>シュッチョウショ</t>
    </rPh>
    <rPh sb="13" eb="15">
      <t>ホンショ</t>
    </rPh>
    <rPh sb="16" eb="18">
      <t>シショ</t>
    </rPh>
    <rPh sb="24" eb="26">
      <t>ギンコウ</t>
    </rPh>
    <rPh sb="27" eb="29">
      <t>シテン</t>
    </rPh>
    <rPh sb="29" eb="30">
      <t>メイ</t>
    </rPh>
    <rPh sb="32" eb="33">
      <t>ケタ</t>
    </rPh>
    <rPh sb="34" eb="37">
      <t>カンスウジ</t>
    </rPh>
    <phoneticPr fontId="10"/>
  </si>
  <si>
    <t>支店名</t>
    <rPh sb="0" eb="3">
      <t>シテンメイ</t>
    </rPh>
    <phoneticPr fontId="10"/>
  </si>
  <si>
    <t>銀行・金庫・組合・
農協・漁協</t>
    <rPh sb="0" eb="2">
      <t>ギンコウ</t>
    </rPh>
    <rPh sb="3" eb="5">
      <t>キンコ</t>
    </rPh>
    <rPh sb="6" eb="8">
      <t>クミアイ</t>
    </rPh>
    <rPh sb="11" eb="13">
      <t>ノウキョウ</t>
    </rPh>
    <rPh sb="14" eb="16">
      <t>ギョキョウ</t>
    </rPh>
    <phoneticPr fontId="10"/>
  </si>
  <si>
    <t>金融機関名</t>
    <rPh sb="0" eb="5">
      <t>キンユウキカンメイ</t>
    </rPh>
    <phoneticPr fontId="10"/>
  </si>
  <si>
    <t>振込先確認書</t>
    <rPh sb="0" eb="3">
      <t>フリコミサキ</t>
    </rPh>
    <rPh sb="3" eb="5">
      <t>カクニン</t>
    </rPh>
    <rPh sb="5" eb="6">
      <t>ショ</t>
    </rPh>
    <phoneticPr fontId="10"/>
  </si>
  <si>
    <t>e-mail</t>
    <phoneticPr fontId="10"/>
  </si>
  <si>
    <t>電　話</t>
    <rPh sb="0" eb="1">
      <t>デン</t>
    </rPh>
    <rPh sb="2" eb="3">
      <t>ハナシ</t>
    </rPh>
    <phoneticPr fontId="10"/>
  </si>
  <si>
    <t>円</t>
    <rPh sb="0" eb="1">
      <t>エン</t>
    </rPh>
    <phoneticPr fontId="10"/>
  </si>
  <si>
    <t>金</t>
    <rPh sb="0" eb="1">
      <t>キン</t>
    </rPh>
    <phoneticPr fontId="10"/>
  </si>
  <si>
    <t>申請額</t>
    <rPh sb="0" eb="3">
      <t>シンセイガク</t>
    </rPh>
    <phoneticPr fontId="10"/>
  </si>
  <si>
    <t>代表者氏名</t>
    <rPh sb="0" eb="3">
      <t>ダイヒョウシャ</t>
    </rPh>
    <rPh sb="3" eb="5">
      <t>シメイ</t>
    </rPh>
    <phoneticPr fontId="10"/>
  </si>
  <si>
    <t>代表者職位</t>
    <rPh sb="0" eb="2">
      <t>ダイヒョウ</t>
    </rPh>
    <rPh sb="2" eb="3">
      <t>シャ</t>
    </rPh>
    <rPh sb="3" eb="5">
      <t>ショクイ</t>
    </rPh>
    <phoneticPr fontId="10"/>
  </si>
  <si>
    <t>法　人　名</t>
    <rPh sb="0" eb="1">
      <t>ホウ</t>
    </rPh>
    <rPh sb="2" eb="3">
      <t>ヒト</t>
    </rPh>
    <rPh sb="4" eb="5">
      <t>メイ</t>
    </rPh>
    <phoneticPr fontId="10"/>
  </si>
  <si>
    <t>岐阜県知事　様</t>
    <rPh sb="0" eb="5">
      <t>ギフケンチジ</t>
    </rPh>
    <rPh sb="6" eb="7">
      <t>サマ</t>
    </rPh>
    <phoneticPr fontId="10"/>
  </si>
  <si>
    <t>月</t>
    <rPh sb="0" eb="1">
      <t>ツキ</t>
    </rPh>
    <phoneticPr fontId="10"/>
  </si>
  <si>
    <t>このことについて、下記のとおり関係書類を添えて申請します。
なお、補助金の交付が決定された場合、当該決定額を請求します。</t>
    <rPh sb="33" eb="36">
      <t>ホジョキン</t>
    </rPh>
    <rPh sb="37" eb="39">
      <t>コウフ</t>
    </rPh>
    <rPh sb="40" eb="42">
      <t>ケッテイ</t>
    </rPh>
    <rPh sb="45" eb="47">
      <t>バアイ</t>
    </rPh>
    <rPh sb="48" eb="50">
      <t>トウガイ</t>
    </rPh>
    <rPh sb="50" eb="52">
      <t>ケッテイ</t>
    </rPh>
    <rPh sb="52" eb="53">
      <t>ガク</t>
    </rPh>
    <rPh sb="54" eb="56">
      <t>セイキュウ</t>
    </rPh>
    <phoneticPr fontId="10"/>
  </si>
  <si>
    <t>添付書類</t>
  </si>
  <si>
    <t>【必須】</t>
  </si>
  <si>
    <t>（１）介護分野の職員の賃上げ・職場環境改善支援事業計画書総括表</t>
  </si>
  <si>
    <t>（２）介護分野の職員の賃上げ・職場環境改善支援事業計画書個表</t>
  </si>
  <si>
    <t>【該当する場合に提出】</t>
  </si>
  <si>
    <t>（３）債権譲渡事業者における振込先口座通知書（参考様式）</t>
  </si>
  <si>
    <t>交付決定の額</t>
    <rPh sb="0" eb="2">
      <t>コウフ</t>
    </rPh>
    <rPh sb="2" eb="4">
      <t>ケッテイ</t>
    </rPh>
    <rPh sb="5" eb="6">
      <t>ガク</t>
    </rPh>
    <phoneticPr fontId="10"/>
  </si>
  <si>
    <t>別添１－１（処遇改善加算対象サービス　総括表）</t>
    <rPh sb="0" eb="2">
      <t>ベッテン</t>
    </rPh>
    <rPh sb="6" eb="8">
      <t>ショグウ</t>
    </rPh>
    <rPh sb="8" eb="10">
      <t>カイゼン</t>
    </rPh>
    <rPh sb="10" eb="12">
      <t>カサン</t>
    </rPh>
    <rPh sb="12" eb="14">
      <t>タイショウ</t>
    </rPh>
    <rPh sb="19" eb="22">
      <t>ソウカツヒョウ</t>
    </rPh>
    <phoneticPr fontId="10"/>
  </si>
  <si>
    <t>別添１－３（個票）</t>
    <rPh sb="0" eb="2">
      <t>ベッテン</t>
    </rPh>
    <rPh sb="6" eb="8">
      <t>コヒョウ</t>
    </rPh>
    <phoneticPr fontId="10"/>
  </si>
  <si>
    <t>（別添２）</t>
    <rPh sb="1" eb="3">
      <t>ベッテン</t>
    </rPh>
    <phoneticPr fontId="10"/>
  </si>
  <si>
    <t>別添１－２（処遇改善加算対象外サービス　総括表）</t>
    <rPh sb="0" eb="2">
      <t>ベッテン</t>
    </rPh>
    <rPh sb="6" eb="10">
      <t>ショグウカイゼン</t>
    </rPh>
    <rPh sb="10" eb="12">
      <t>カサン</t>
    </rPh>
    <rPh sb="12" eb="15">
      <t>タイショウガイ</t>
    </rPh>
    <rPh sb="20" eb="22">
      <t>ソウカツ</t>
    </rPh>
    <rPh sb="22" eb="23">
      <t>ヒョウケイカクショ</t>
    </rPh>
    <phoneticPr fontId="10"/>
  </si>
  <si>
    <t xml:space="preserve">●自動転記の仕組みを活用するため、下記の作業フローに基づき、シートを完成させてください。
●「提出先の自治体名」を記入すると、別添1-1から1-3までの「提出先」欄も、自動で更新されます。
　提出先が正しく記入されていることを必ずご確認ください。
</t>
    <rPh sb="17" eb="19">
      <t>カキ</t>
    </rPh>
    <rPh sb="20" eb="22">
      <t>サギョウ</t>
    </rPh>
    <rPh sb="26" eb="27">
      <t>モト</t>
    </rPh>
    <rPh sb="63" eb="65">
      <t>ベッテン</t>
    </rPh>
    <phoneticPr fontId="10"/>
  </si>
  <si>
    <t>別記様式第１号</t>
    <rPh sb="0" eb="2">
      <t>ベッキ</t>
    </rPh>
    <rPh sb="2" eb="4">
      <t>ヨウシキ</t>
    </rPh>
    <rPh sb="4" eb="5">
      <t>ダイ</t>
    </rPh>
    <rPh sb="6" eb="7">
      <t>ゴウ</t>
    </rPh>
    <phoneticPr fontId="10"/>
  </si>
  <si>
    <t>別添1-3「①の要件を満たす」の欄の記載のうち、処遇改善加算対象サービス分について集計
「○」は記載漏れがない場合、「×」は記載漏れがある場合を指します。</t>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10"/>
  </si>
  <si>
    <t>別添1-3「②の要件を満たす」の欄の記載のうち、処遇改善加算対象サービス分について集計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0" eb="51">
      <t>モ</t>
    </rPh>
    <rPh sb="82" eb="83">
      <t>モ</t>
    </rPh>
    <rPh sb="118" eb="120">
      <t>バアイ</t>
    </rPh>
    <rPh sb="121" eb="122">
      <t>サ</t>
    </rPh>
    <phoneticPr fontId="10"/>
  </si>
  <si>
    <t>別添1-3「③の要件を満たす」の欄の記載のうち、処遇改善加算対象サービス分について集計</t>
    <phoneticPr fontId="10"/>
  </si>
  <si>
    <t>別添１－３（個票）</t>
    <rPh sb="6" eb="8">
      <t>コヒョウ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</si>
  <si>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</si>
  <si>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！③に「未記入」、「0」が表示されている場合、別添1-3の振込先又は債権譲渡の項目に未記入があります。</t>
    <rPh sb="4" eb="7">
      <t>ミキニュウ</t>
    </rPh>
    <rPh sb="29" eb="32">
      <t>フリコミサキ</t>
    </rPh>
    <rPh sb="32" eb="33">
      <t>マタ</t>
    </rPh>
    <phoneticPr fontId="10"/>
  </si>
  <si>
    <t>（別添１－３から集計・転記）</t>
    <phoneticPr fontId="10"/>
  </si>
  <si>
    <t>別添1-3「①の要件を満たす」の欄の記載のうち、処遇改善加算対象外サービス分について集計
「○」は記載漏れがない場合、「×」は記載漏れがある場合を指します。</t>
    <rPh sb="32" eb="33">
      <t>ガイ</t>
    </rPh>
    <phoneticPr fontId="10"/>
  </si>
  <si>
    <t>別添1-3「①の要件を満たす」の欄において、処遇改善加算の対象外サービスについて、処遇改善加算Ⅳに準ずる要件を満たす（又は満たす見込み）と回答した場合（詳しい要件の内容は参考シートを参照）</t>
    <rPh sb="8" eb="10">
      <t>ヨウケン</t>
    </rPh>
    <rPh sb="11" eb="12">
      <t>ミ</t>
    </rPh>
    <rPh sb="16" eb="17">
      <t>ラン</t>
    </rPh>
    <rPh sb="69" eb="71">
      <t>カイトウ</t>
    </rPh>
    <rPh sb="73" eb="75">
      <t>バアイ</t>
    </rPh>
    <phoneticPr fontId="10"/>
  </si>
  <si>
    <t>！③に「未記入」、「0」が表示されている場合、別添様式1-3の振込先又は債権譲渡の項目に未記入があります。</t>
    <rPh sb="4" eb="7">
      <t>ミキニュウ</t>
    </rPh>
    <rPh sb="31" eb="34">
      <t>フリコミサキ</t>
    </rPh>
    <rPh sb="34" eb="35">
      <t>マタ</t>
    </rPh>
    <phoneticPr fontId="10"/>
  </si>
  <si>
    <t>請求書
発行責任者兼担当者</t>
    <rPh sb="0" eb="3">
      <t>セイキュウショ</t>
    </rPh>
    <rPh sb="4" eb="6">
      <t>ハッコウ</t>
    </rPh>
    <rPh sb="6" eb="9">
      <t>セキニンシャ</t>
    </rPh>
    <rPh sb="9" eb="10">
      <t>ケン</t>
    </rPh>
    <rPh sb="10" eb="13">
      <t>タントウシャ</t>
    </rPh>
    <phoneticPr fontId="107"/>
  </si>
  <si>
    <t>金</t>
  </si>
  <si>
    <t>交付決定年月日</t>
    <rPh sb="0" eb="2">
      <t>コウフ</t>
    </rPh>
    <rPh sb="2" eb="4">
      <t>ケッテイ</t>
    </rPh>
    <rPh sb="4" eb="7">
      <t>ネンガッピ</t>
    </rPh>
    <phoneticPr fontId="10"/>
  </si>
  <si>
    <t>月</t>
    <rPh sb="0" eb="1">
      <t>ガツ</t>
    </rPh>
    <phoneticPr fontId="10"/>
  </si>
  <si>
    <t>日</t>
    <rPh sb="0" eb="1">
      <t>ヒ</t>
    </rPh>
    <phoneticPr fontId="10"/>
  </si>
  <si>
    <t>岐阜県介護分野の職員の賃上げ・職場環境改善支援補助金交付申請書兼請求書</t>
    <rPh sb="0" eb="3">
      <t>ギフケン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ホジョキン</t>
    </rPh>
    <rPh sb="26" eb="28">
      <t>コウフ</t>
    </rPh>
    <rPh sb="28" eb="31">
      <t>シンセイショ</t>
    </rPh>
    <rPh sb="31" eb="32">
      <t>ケン</t>
    </rPh>
    <rPh sb="32" eb="35">
      <t>セイキュウショ</t>
    </rPh>
    <phoneticPr fontId="10"/>
  </si>
  <si>
    <t>サービス提供月の介護報酬総単位数（見込み）[単位]</t>
    <rPh sb="4" eb="6">
      <t>テイキョウ</t>
    </rPh>
    <rPh sb="6" eb="7">
      <t>ツキ</t>
    </rPh>
    <rPh sb="8" eb="10">
      <t>カイゴ</t>
    </rPh>
    <rPh sb="10" eb="12">
      <t>ホウシュウ</t>
    </rPh>
    <rPh sb="12" eb="13">
      <t>ソウ</t>
    </rPh>
    <rPh sb="13" eb="16">
      <t>タンイスウ</t>
    </rPh>
    <rPh sb="17" eb="19">
      <t>ミコ</t>
    </rPh>
    <phoneticPr fontId="10"/>
  </si>
  <si>
    <t xml:space="preserve">サービス提供月の介護報酬総単位数
[単位](a)
</t>
    <rPh sb="4" eb="6">
      <t>テイキョウ</t>
    </rPh>
    <rPh sb="6" eb="7">
      <t>ツキ</t>
    </rPh>
    <rPh sb="8" eb="10">
      <t>カイゴ</t>
    </rPh>
    <rPh sb="10" eb="12">
      <t>ホウシュウ</t>
    </rPh>
    <rPh sb="12" eb="13">
      <t>ソウ</t>
    </rPh>
    <rPh sb="13" eb="16">
      <t>タンイスウ</t>
    </rPh>
    <rPh sb="18" eb="20">
      <t>タンイ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</si>
</sst>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name val="BIZ UDゴシック"/>
      <family val="3"/>
      <charset val="128"/>
    </font>
    <font>
      <sz val="8"/>
      <name val="BIZ UDゴシック"/>
      <family val="3"/>
      <charset val="128"/>
    </font>
    <font>
      <sz val="10"/>
      <name val="BIZ UDゴシック"/>
      <family val="3"/>
      <charset val="128"/>
    </font>
    <font>
      <sz val="26"/>
      <name val="BIZ UDゴシック"/>
      <family val="3"/>
      <charset val="128"/>
    </font>
    <font>
      <b/>
      <sz val="18"/>
      <name val="BIZ UDゴシック"/>
      <family val="3"/>
      <charset val="128"/>
    </font>
    <font>
      <sz val="14"/>
      <name val="BIZ UDゴシック"/>
      <family val="3"/>
      <charset val="128"/>
    </font>
    <font>
      <u/>
      <sz val="11"/>
      <color indexed="12"/>
      <name val="ＭＳ Ｐゴシック"/>
      <family val="3"/>
      <charset val="128"/>
    </font>
    <font>
      <sz val="11"/>
      <name val="ＭＳ Ｐゴシック"/>
      <family val="3"/>
    </font>
    <font>
      <sz val="12"/>
      <name val="BIZ UDゴシック"/>
      <family val="3"/>
      <charset val="128"/>
    </font>
    <font>
      <sz val="6"/>
      <name val="ＭＳ Ｐゴシック"/>
      <family val="3"/>
    </font>
    <font>
      <sz val="14"/>
      <color indexed="10"/>
      <name val="BIZ UDゴシック"/>
      <family val="3"/>
      <charset val="128"/>
    </font>
    <font>
      <b/>
      <u/>
      <sz val="14"/>
      <color indexed="10"/>
      <name val="BIZ UDゴシック"/>
      <family val="3"/>
      <charset val="128"/>
    </font>
    <font>
      <b/>
      <u/>
      <sz val="14"/>
      <name val="BIZ UDゴシック"/>
      <family val="3"/>
      <charset val="128"/>
    </font>
    <font>
      <b/>
      <sz val="14"/>
      <color indexed="10"/>
      <name val="BIZ UDゴシック"/>
      <family val="3"/>
      <charset val="128"/>
    </font>
    <font>
      <b/>
      <sz val="10"/>
      <color indexed="10"/>
      <name val="BIZ UDゴシック"/>
      <family val="3"/>
      <charset val="128"/>
    </font>
    <font>
      <sz val="18"/>
      <name val="BIZ UDゴシック"/>
      <family val="3"/>
      <charset val="128"/>
    </font>
    <font>
      <sz val="12"/>
      <name val="ＭＳ 明朝"/>
      <family val="1"/>
      <charset val="128"/>
    </font>
    <font>
      <b/>
      <sz val="12"/>
      <color indexed="10"/>
      <name val="BIZ UD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59993285927915285"/>
        <bgColor indexed="64"/>
      </patternFill>
    </fill>
    <fill>
      <patternFill patternType="solid">
        <fgColor theme="8" tint="0.59999389629810485"/>
        <bgColor indexed="64"/>
      </patternFill>
    </fill>
  </fills>
  <borders count="10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04" fillId="0" borderId="0" applyNumberFormat="0" applyFill="0" applyBorder="0" applyAlignment="0" applyProtection="0">
      <alignment vertical="top"/>
      <protection locked="0"/>
    </xf>
    <xf numFmtId="0" fontId="105" fillId="0" borderId="0">
      <alignment vertical="center"/>
    </xf>
  </cellStyleXfs>
  <cellXfs count="99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0" applyFont="1" applyAlignment="1">
      <alignment horizontal="left" vertical="center"/>
    </xf>
    <xf numFmtId="0" fontId="98" fillId="0" borderId="0" xfId="0" applyFont="1">
      <alignment vertical="center"/>
    </xf>
    <xf numFmtId="0" fontId="98" fillId="0" borderId="0" xfId="0" applyFont="1" applyAlignment="1">
      <alignment horizontal="left" vertical="center"/>
    </xf>
    <xf numFmtId="0" fontId="102" fillId="0" borderId="0" xfId="0" applyFont="1" applyAlignment="1">
      <alignment horizontal="center" vertical="center"/>
    </xf>
    <xf numFmtId="0" fontId="98" fillId="0" borderId="0" xfId="0" applyFont="1" applyAlignment="1">
      <alignment horizontal="right" vertical="center"/>
    </xf>
    <xf numFmtId="0" fontId="103" fillId="0" borderId="0" xfId="0" applyFont="1" applyAlignment="1">
      <alignment horizontal="left" vertical="center"/>
    </xf>
    <xf numFmtId="0" fontId="98" fillId="0" borderId="98" xfId="0" applyFont="1" applyBorder="1" applyAlignment="1">
      <alignment horizontal="right" vertical="center"/>
    </xf>
    <xf numFmtId="0" fontId="103" fillId="0" borderId="0" xfId="0" applyFont="1" applyProtection="1">
      <alignment vertical="center"/>
      <protection locked="0"/>
    </xf>
    <xf numFmtId="0" fontId="103" fillId="0" borderId="15" xfId="0" applyFont="1" applyBorder="1" applyProtection="1">
      <alignment vertical="center"/>
      <protection locked="0"/>
    </xf>
    <xf numFmtId="0" fontId="108" fillId="0" borderId="0" xfId="0" applyFont="1" applyAlignment="1">
      <alignment horizontal="left" vertical="center" wrapText="1"/>
    </xf>
    <xf numFmtId="0" fontId="109" fillId="0" borderId="0" xfId="0" applyFont="1" applyAlignment="1">
      <alignment horizontal="left" vertical="center"/>
    </xf>
    <xf numFmtId="38" fontId="103" fillId="0" borderId="0" xfId="0" applyNumberFormat="1" applyFont="1" applyAlignment="1">
      <alignment horizontal="left" vertical="center"/>
    </xf>
    <xf numFmtId="0" fontId="110" fillId="0" borderId="0" xfId="0" applyFont="1" applyAlignment="1">
      <alignment horizontal="left" vertical="center" wrapText="1"/>
    </xf>
    <xf numFmtId="0" fontId="111" fillId="0" borderId="0" xfId="0" applyFont="1" applyAlignment="1">
      <alignment vertical="center" wrapText="1"/>
    </xf>
    <xf numFmtId="0" fontId="112" fillId="0" borderId="0" xfId="0" applyFont="1" applyAlignment="1">
      <alignment vertical="center" wrapText="1"/>
    </xf>
    <xf numFmtId="0" fontId="113" fillId="0" borderId="0" xfId="0" applyFont="1" applyAlignment="1">
      <alignment horizontal="left" vertical="center"/>
    </xf>
    <xf numFmtId="0" fontId="113" fillId="0" borderId="0" xfId="0" applyFont="1">
      <alignment vertical="center"/>
    </xf>
    <xf numFmtId="0" fontId="98" fillId="0" borderId="0" xfId="0" applyFont="1" applyAlignment="1">
      <alignment vertical="center" wrapText="1"/>
    </xf>
    <xf numFmtId="0" fontId="98" fillId="0" borderId="0" xfId="0" applyFont="1" applyAlignment="1">
      <alignment horizontal="center" vertical="center" wrapText="1"/>
    </xf>
    <xf numFmtId="0" fontId="103" fillId="0" borderId="0" xfId="0" applyFont="1">
      <alignment vertical="center"/>
    </xf>
    <xf numFmtId="0" fontId="103" fillId="0" borderId="0" xfId="0" applyFont="1" applyAlignment="1">
      <alignment horizontal="center" vertical="center" wrapText="1"/>
    </xf>
    <xf numFmtId="0" fontId="103" fillId="0" borderId="0" xfId="0" applyFont="1" applyAlignment="1">
      <alignment horizontal="right" vertical="center"/>
    </xf>
    <xf numFmtId="58" fontId="98" fillId="0" borderId="0" xfId="0" quotePrefix="1" applyNumberFormat="1" applyFont="1">
      <alignment vertical="center"/>
    </xf>
    <xf numFmtId="58" fontId="103" fillId="0" borderId="0" xfId="0" quotePrefix="1" applyNumberFormat="1" applyFont="1">
      <alignment vertical="center"/>
    </xf>
    <xf numFmtId="0" fontId="103" fillId="0" borderId="0" xfId="0" applyFont="1" applyAlignment="1">
      <alignment horizontal="center" vertical="center"/>
    </xf>
    <xf numFmtId="58" fontId="103" fillId="0" borderId="0" xfId="0" quotePrefix="1" applyNumberFormat="1" applyFont="1" applyAlignment="1">
      <alignment horizontal="center" vertical="center"/>
    </xf>
    <xf numFmtId="182" fontId="103" fillId="0" borderId="0" xfId="0" applyNumberFormat="1" applyFont="1" applyAlignment="1">
      <alignment horizontal="center" vertical="center"/>
    </xf>
    <xf numFmtId="182" fontId="103" fillId="0" borderId="0" xfId="0" quotePrefix="1" applyNumberFormat="1" applyFont="1" applyAlignment="1">
      <alignment horizontal="center" vertical="center"/>
    </xf>
    <xf numFmtId="58" fontId="103" fillId="0" borderId="0" xfId="0" quotePrefix="1" applyNumberFormat="1" applyFont="1" applyAlignment="1">
      <alignment horizontal="right" vertical="center"/>
    </xf>
    <xf numFmtId="58" fontId="103" fillId="31" borderId="0" xfId="0" quotePrefix="1" applyNumberFormat="1" applyFont="1" applyFill="1" applyAlignment="1">
      <alignment horizontal="right" vertical="center"/>
    </xf>
    <xf numFmtId="58" fontId="103" fillId="31" borderId="0" xfId="0" quotePrefix="1" applyNumberFormat="1" applyFont="1" applyFill="1" applyAlignment="1">
      <alignment horizontal="center" vertical="center"/>
    </xf>
    <xf numFmtId="0" fontId="98" fillId="31" borderId="0" xfId="0" applyFont="1" applyFill="1" applyAlignment="1">
      <alignment horizontal="left" vertical="center"/>
    </xf>
    <xf numFmtId="0" fontId="103" fillId="31" borderId="0" xfId="0" applyFont="1" applyFill="1" applyAlignment="1">
      <alignment horizontal="left" vertical="center"/>
    </xf>
    <xf numFmtId="0" fontId="103" fillId="0" borderId="0" xfId="0" applyFont="1" applyAlignment="1">
      <alignment vertical="center" wrapText="1"/>
    </xf>
    <xf numFmtId="0" fontId="103" fillId="0" borderId="0" xfId="0" applyFont="1" applyAlignment="1">
      <alignment vertical="center"/>
    </xf>
    <xf numFmtId="0" fontId="114" fillId="0" borderId="0" xfId="0" applyFont="1" applyAlignment="1">
      <alignment horizontal="left" vertical="center"/>
    </xf>
    <xf numFmtId="0" fontId="115" fillId="0" borderId="0" xfId="0" applyFont="1" applyAlignment="1">
      <alignment horizontal="left" vertical="center" wrapText="1"/>
    </xf>
    <xf numFmtId="0" fontId="114" fillId="0" borderId="0" xfId="0" applyFont="1" applyAlignment="1">
      <alignment horizontal="left" vertical="center"/>
    </xf>
    <xf numFmtId="0" fontId="113" fillId="0" borderId="0" xfId="0" applyFont="1" applyAlignment="1">
      <alignment vertical="center"/>
    </xf>
    <xf numFmtId="176" fontId="113" fillId="0" borderId="0" xfId="0" applyNumberFormat="1" applyFont="1" applyBorder="1" applyAlignment="1">
      <alignment vertical="center"/>
    </xf>
    <xf numFmtId="0" fontId="113" fillId="0" borderId="0" xfId="0" applyFont="1" applyBorder="1" applyAlignment="1">
      <alignment vertical="center"/>
    </xf>
    <xf numFmtId="0" fontId="114" fillId="0" borderId="0" xfId="0" applyFont="1" applyAlignment="1">
      <alignment horizontal="left" vertical="center"/>
    </xf>
    <xf numFmtId="176" fontId="113" fillId="0" borderId="0" xfId="0" applyNumberFormat="1" applyFont="1">
      <alignment vertical="center"/>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24" xfId="0" applyFont="1" applyBorder="1" applyAlignment="1">
      <alignment horizontal="center" vertical="center"/>
    </xf>
    <xf numFmtId="0" fontId="104" fillId="30" borderId="12" xfId="102" applyFill="1" applyBorder="1" applyAlignment="1" applyProtection="1">
      <alignment horizontal="center" vertical="center"/>
      <protection locked="0"/>
    </xf>
    <xf numFmtId="0" fontId="103" fillId="30" borderId="29" xfId="0" applyFont="1" applyFill="1" applyBorder="1" applyAlignment="1" applyProtection="1">
      <alignment horizontal="center" vertical="center"/>
      <protection locked="0"/>
    </xf>
    <xf numFmtId="0" fontId="103" fillId="30" borderId="11" xfId="0" applyFont="1" applyFill="1" applyBorder="1" applyAlignment="1" applyProtection="1">
      <alignment horizontal="center" vertical="center"/>
      <protection locked="0"/>
    </xf>
    <xf numFmtId="0" fontId="103" fillId="0" borderId="0" xfId="0" applyFont="1" applyAlignment="1">
      <alignment horizontal="right" vertical="center"/>
    </xf>
    <xf numFmtId="176" fontId="113" fillId="0" borderId="17" xfId="0" applyNumberFormat="1" applyFont="1" applyBorder="1" applyAlignment="1">
      <alignment horizontal="distributed" vertical="center"/>
    </xf>
    <xf numFmtId="0" fontId="113" fillId="0" borderId="17" xfId="0" applyFont="1" applyBorder="1" applyAlignment="1">
      <alignment horizontal="distributed" vertical="center"/>
    </xf>
    <xf numFmtId="0" fontId="103" fillId="0" borderId="0" xfId="0" applyFont="1" applyAlignment="1">
      <alignment horizontal="center" vertical="center" wrapText="1"/>
    </xf>
    <xf numFmtId="0" fontId="103" fillId="0" borderId="0" xfId="0" applyFont="1">
      <alignment vertical="center"/>
    </xf>
    <xf numFmtId="0" fontId="98" fillId="0" borderId="0" xfId="0" applyFont="1" applyAlignment="1">
      <alignment horizontal="center" vertical="center"/>
    </xf>
    <xf numFmtId="0" fontId="98" fillId="0" borderId="0" xfId="0" applyFont="1" applyAlignment="1">
      <alignment horizontal="left" vertical="center"/>
    </xf>
    <xf numFmtId="182" fontId="103" fillId="31" borderId="0" xfId="0" quotePrefix="1" applyNumberFormat="1" applyFont="1" applyFill="1" applyAlignment="1" applyProtection="1">
      <alignment horizontal="center" vertical="center"/>
      <protection locked="0"/>
    </xf>
    <xf numFmtId="182" fontId="103" fillId="31" borderId="0" xfId="0" applyNumberFormat="1" applyFont="1" applyFill="1" applyAlignment="1" applyProtection="1">
      <alignment horizontal="center" vertical="center"/>
      <protection locked="0"/>
    </xf>
    <xf numFmtId="0" fontId="103" fillId="31" borderId="0" xfId="0" applyFont="1" applyFill="1" applyAlignment="1">
      <alignment horizontal="center" vertical="center"/>
    </xf>
    <xf numFmtId="58" fontId="103" fillId="31" borderId="0" xfId="0" quotePrefix="1" applyNumberFormat="1" applyFont="1" applyFill="1" applyAlignment="1">
      <alignment horizontal="center" vertical="center"/>
    </xf>
    <xf numFmtId="0" fontId="103" fillId="0" borderId="0" xfId="0" applyFont="1" applyAlignment="1">
      <alignment horizontal="center" vertical="center"/>
    </xf>
    <xf numFmtId="0" fontId="103" fillId="0" borderId="0" xfId="0" applyFont="1" applyAlignment="1">
      <alignment horizontal="left" vertical="center" wrapText="1"/>
    </xf>
    <xf numFmtId="0" fontId="103" fillId="30" borderId="103" xfId="0" applyFont="1" applyFill="1" applyBorder="1" applyAlignment="1" applyProtection="1">
      <alignment horizontal="left" vertical="center" shrinkToFit="1"/>
    </xf>
    <xf numFmtId="0" fontId="103" fillId="30" borderId="102" xfId="0" applyFont="1" applyFill="1" applyBorder="1" applyAlignment="1" applyProtection="1">
      <alignment horizontal="left" vertical="center" shrinkToFit="1"/>
    </xf>
    <xf numFmtId="0" fontId="103" fillId="30" borderId="101" xfId="0" applyFont="1" applyFill="1" applyBorder="1" applyAlignment="1" applyProtection="1">
      <alignment horizontal="left" vertical="center" shrinkToFit="1"/>
    </xf>
    <xf numFmtId="0" fontId="103" fillId="0" borderId="10" xfId="0" applyFont="1" applyBorder="1" applyAlignment="1">
      <alignment horizontal="center" vertical="center"/>
    </xf>
    <xf numFmtId="0" fontId="104" fillId="30" borderId="12" xfId="102" applyFill="1" applyBorder="1" applyAlignment="1" applyProtection="1">
      <alignment horizontal="left" vertical="center"/>
      <protection locked="0"/>
    </xf>
    <xf numFmtId="0" fontId="103" fillId="30" borderId="29" xfId="0" applyFont="1" applyFill="1" applyBorder="1" applyAlignment="1" applyProtection="1">
      <alignment horizontal="left" vertical="center"/>
      <protection locked="0"/>
    </xf>
    <xf numFmtId="0" fontId="103" fillId="30" borderId="11" xfId="0" applyFont="1" applyFill="1" applyBorder="1" applyAlignment="1" applyProtection="1">
      <alignment horizontal="left" vertical="center"/>
      <protection locked="0"/>
    </xf>
    <xf numFmtId="0" fontId="103" fillId="30" borderId="103" xfId="0" applyFont="1" applyFill="1" applyBorder="1" applyAlignment="1" applyProtection="1">
      <alignment horizontal="left" vertical="center" shrinkToFit="1"/>
      <protection locked="0"/>
    </xf>
    <xf numFmtId="0" fontId="103" fillId="30" borderId="102" xfId="0" applyFont="1" applyFill="1" applyBorder="1" applyAlignment="1" applyProtection="1">
      <alignment horizontal="left" vertical="center" shrinkToFit="1"/>
      <protection locked="0"/>
    </xf>
    <xf numFmtId="0" fontId="103" fillId="30" borderId="101" xfId="0" applyFont="1" applyFill="1" applyBorder="1" applyAlignment="1" applyProtection="1">
      <alignment horizontal="left" vertical="center" shrinkToFit="1"/>
      <protection locked="0"/>
    </xf>
    <xf numFmtId="0" fontId="103" fillId="30" borderId="104" xfId="0" applyFont="1" applyFill="1" applyBorder="1" applyAlignment="1" applyProtection="1">
      <alignment horizontal="left" vertical="top" wrapText="1" shrinkToFit="1"/>
      <protection locked="0"/>
    </xf>
    <xf numFmtId="0" fontId="103" fillId="30" borderId="105" xfId="0" applyFont="1" applyFill="1" applyBorder="1" applyAlignment="1" applyProtection="1">
      <alignment horizontal="left" vertical="top" wrapText="1" shrinkToFit="1"/>
      <protection locked="0"/>
    </xf>
    <xf numFmtId="0" fontId="103" fillId="30" borderId="107" xfId="0" applyFont="1" applyFill="1" applyBorder="1" applyAlignment="1" applyProtection="1">
      <alignment horizontal="left" vertical="top" wrapText="1" shrinkToFit="1"/>
      <protection locked="0"/>
    </xf>
    <xf numFmtId="0" fontId="103" fillId="30" borderId="106" xfId="0" applyFont="1" applyFill="1" applyBorder="1" applyAlignment="1" applyProtection="1">
      <alignment horizontal="left" vertical="top" wrapText="1" shrinkToFit="1"/>
      <protection locked="0"/>
    </xf>
    <xf numFmtId="0" fontId="103" fillId="30" borderId="40" xfId="0" applyFont="1" applyFill="1" applyBorder="1" applyAlignment="1" applyProtection="1">
      <alignment horizontal="left" vertical="top" wrapText="1" shrinkToFit="1"/>
      <protection locked="0"/>
    </xf>
    <xf numFmtId="0" fontId="103" fillId="30" borderId="108" xfId="0" applyFont="1" applyFill="1" applyBorder="1" applyAlignment="1" applyProtection="1">
      <alignment horizontal="left" vertical="top" wrapText="1" shrinkToFit="1"/>
      <protection locked="0"/>
    </xf>
    <xf numFmtId="0" fontId="103" fillId="30" borderId="103" xfId="0" applyFont="1" applyFill="1" applyBorder="1" applyAlignment="1" applyProtection="1">
      <alignment horizontal="left" vertical="top" shrinkToFit="1"/>
      <protection locked="0"/>
    </xf>
    <xf numFmtId="0" fontId="103" fillId="30" borderId="102" xfId="0" applyFont="1" applyFill="1" applyBorder="1" applyAlignment="1" applyProtection="1">
      <alignment horizontal="left" vertical="top" shrinkToFit="1"/>
      <protection locked="0"/>
    </xf>
    <xf numFmtId="0" fontId="103" fillId="30" borderId="101" xfId="0" applyFont="1" applyFill="1" applyBorder="1" applyAlignment="1" applyProtection="1">
      <alignment horizontal="left" vertical="top" shrinkToFit="1"/>
      <protection locked="0"/>
    </xf>
    <xf numFmtId="0" fontId="114" fillId="0" borderId="0" xfId="0" applyFont="1" applyAlignment="1">
      <alignment horizontal="left" vertical="center"/>
    </xf>
    <xf numFmtId="0" fontId="113" fillId="0" borderId="0" xfId="0" applyFont="1" applyAlignment="1">
      <alignment horizontal="center" vertical="center"/>
    </xf>
    <xf numFmtId="0" fontId="104" fillId="30" borderId="14" xfId="102" applyFill="1" applyBorder="1" applyAlignment="1" applyProtection="1">
      <alignment horizontal="left" vertical="center"/>
      <protection locked="0"/>
    </xf>
    <xf numFmtId="0" fontId="104" fillId="30" borderId="98" xfId="102" applyFill="1" applyBorder="1" applyAlignment="1" applyProtection="1">
      <alignment horizontal="left" vertical="center"/>
      <protection locked="0"/>
    </xf>
    <xf numFmtId="0" fontId="104" fillId="30" borderId="91" xfId="102" applyFill="1" applyBorder="1" applyAlignment="1" applyProtection="1">
      <alignment horizontal="left" vertical="center"/>
      <protection locked="0"/>
    </xf>
    <xf numFmtId="0" fontId="104" fillId="30" borderId="16" xfId="102" applyFill="1" applyBorder="1" applyAlignment="1" applyProtection="1">
      <alignment horizontal="left" vertical="center"/>
      <protection locked="0"/>
    </xf>
    <xf numFmtId="0" fontId="104" fillId="30" borderId="17" xfId="102" applyFill="1" applyBorder="1" applyAlignment="1" applyProtection="1">
      <alignment horizontal="left" vertical="center"/>
      <protection locked="0"/>
    </xf>
    <xf numFmtId="0" fontId="104" fillId="30" borderId="18" xfId="102" applyFill="1" applyBorder="1" applyAlignment="1" applyProtection="1">
      <alignment horizontal="left" vertical="center"/>
      <protection locked="0"/>
    </xf>
    <xf numFmtId="0" fontId="106" fillId="0" borderId="14" xfId="103" applyFont="1" applyBorder="1" applyAlignment="1">
      <alignment horizontal="center" vertical="center" wrapText="1"/>
    </xf>
    <xf numFmtId="0" fontId="106" fillId="0" borderId="98" xfId="103" applyFont="1" applyBorder="1" applyAlignment="1">
      <alignment horizontal="center" vertical="center" wrapText="1"/>
    </xf>
    <xf numFmtId="0" fontId="106" fillId="0" borderId="91" xfId="103" applyFont="1" applyBorder="1" applyAlignment="1">
      <alignment horizontal="center" vertical="center" wrapText="1"/>
    </xf>
    <xf numFmtId="0" fontId="106" fillId="0" borderId="16" xfId="103" applyFont="1" applyBorder="1" applyAlignment="1">
      <alignment horizontal="center" vertical="center" wrapText="1"/>
    </xf>
    <xf numFmtId="0" fontId="106" fillId="0" borderId="17" xfId="103" applyFont="1" applyBorder="1" applyAlignment="1">
      <alignment horizontal="center" vertical="center" wrapText="1"/>
    </xf>
    <xf numFmtId="0" fontId="106" fillId="0" borderId="18" xfId="103" applyFont="1" applyBorder="1" applyAlignment="1">
      <alignment horizontal="center" vertical="center" wrapText="1"/>
    </xf>
    <xf numFmtId="0" fontId="113" fillId="0" borderId="0" xfId="0" applyFont="1" applyAlignment="1">
      <alignment horizontal="left"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98" fillId="0" borderId="12" xfId="0" applyFont="1" applyBorder="1" applyAlignment="1" applyProtection="1">
      <alignment horizontal="center" vertical="center"/>
      <protection locked="0"/>
    </xf>
    <xf numFmtId="0" fontId="98" fillId="0" borderId="29" xfId="0" applyFont="1" applyBorder="1" applyAlignment="1" applyProtection="1">
      <alignment horizontal="center" vertical="center"/>
      <protection locked="0"/>
    </xf>
    <xf numFmtId="0" fontId="98" fillId="0" borderId="11" xfId="0" applyFont="1" applyBorder="1" applyAlignment="1" applyProtection="1">
      <alignment horizontal="center" vertical="center"/>
      <protection locked="0"/>
    </xf>
    <xf numFmtId="0" fontId="98" fillId="0" borderId="10" xfId="0" applyFont="1" applyBorder="1" applyAlignment="1">
      <alignment horizontal="center" vertical="center"/>
    </xf>
    <xf numFmtId="0" fontId="98" fillId="0" borderId="12" xfId="0" applyFont="1" applyBorder="1" applyAlignment="1" applyProtection="1">
      <alignment horizontal="center" vertical="center" wrapText="1"/>
      <protection locked="0"/>
    </xf>
    <xf numFmtId="0" fontId="101" fillId="0" borderId="0" xfId="0" applyFont="1" applyAlignment="1">
      <alignment horizontal="distributed" vertical="center" indent="13"/>
    </xf>
    <xf numFmtId="0" fontId="98" fillId="0" borderId="0" xfId="0" applyFont="1" applyAlignment="1">
      <alignment horizontal="distributed" vertical="center" indent="13"/>
    </xf>
    <xf numFmtId="49" fontId="98" fillId="0" borderId="12" xfId="0" applyNumberFormat="1" applyFont="1" applyBorder="1" applyAlignment="1" applyProtection="1">
      <alignment horizontal="center" vertical="center"/>
      <protection locked="0"/>
    </xf>
    <xf numFmtId="49" fontId="98" fillId="0" borderId="11" xfId="0" applyNumberFormat="1" applyFont="1" applyBorder="1" applyAlignment="1" applyProtection="1">
      <alignment horizontal="center" vertical="center"/>
      <protection locked="0"/>
    </xf>
    <xf numFmtId="0" fontId="100" fillId="0" borderId="12" xfId="0" applyFont="1" applyBorder="1" applyAlignment="1" applyProtection="1">
      <alignment horizontal="center" vertical="center"/>
      <protection locked="0"/>
    </xf>
    <xf numFmtId="0" fontId="100" fillId="0" borderId="29" xfId="0" applyFont="1" applyBorder="1" applyAlignment="1" applyProtection="1">
      <alignment horizontal="center" vertical="center"/>
      <protection locked="0"/>
    </xf>
    <xf numFmtId="0" fontId="100" fillId="0" borderId="11" xfId="0" applyFont="1" applyBorder="1" applyAlignment="1" applyProtection="1">
      <alignment horizontal="center" vertical="center"/>
      <protection locked="0"/>
    </xf>
    <xf numFmtId="0" fontId="98" fillId="0" borderId="0" xfId="0" applyFont="1" applyAlignment="1">
      <alignment horizontal="right" vertical="center"/>
    </xf>
    <xf numFmtId="0" fontId="99" fillId="0" borderId="10" xfId="0" applyFont="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2" xr:uid="{E93C425E-6453-4D58-9F2E-A4D6E46AB4AD}"/>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2758A0A5-D378-42A5-A3AB-828A62AE88A6}"/>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 １－２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別添 </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１－３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１－１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68</xdr:col>
      <xdr:colOff>51434</xdr:colOff>
      <xdr:row>45</xdr:row>
      <xdr:rowOff>39188</xdr:rowOff>
    </xdr:from>
    <xdr:to>
      <xdr:col>79</xdr:col>
      <xdr:colOff>60687</xdr:colOff>
      <xdr:row>48</xdr:row>
      <xdr:rowOff>66626</xdr:rowOff>
    </xdr:to>
    <xdr:sp macro="" textlink="">
      <xdr:nvSpPr>
        <xdr:cNvPr id="2" name="テキスト ボックス 1">
          <a:extLst>
            <a:ext uri="{FF2B5EF4-FFF2-40B4-BE49-F238E27FC236}">
              <a16:creationId xmlns:a16="http://schemas.microsoft.com/office/drawing/2014/main" id="{E6CFC4E9-8148-441D-A9A2-44E91BAF2136}"/>
            </a:ext>
          </a:extLst>
        </xdr:cNvPr>
        <xdr:cNvSpPr txBox="1"/>
      </xdr:nvSpPr>
      <xdr:spPr>
        <a:xfrm>
          <a:off x="9300209" y="11173913"/>
          <a:ext cx="2990578" cy="9894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この申請書兼請求書について、窓口となる担当者、連絡先を記載ください。</a:t>
          </a:r>
        </a:p>
      </xdr:txBody>
    </xdr:sp>
    <xdr:clientData/>
  </xdr:twoCellAnchor>
  <xdr:twoCellAnchor>
    <xdr:from>
      <xdr:col>68</xdr:col>
      <xdr:colOff>38100</xdr:colOff>
      <xdr:row>39</xdr:row>
      <xdr:rowOff>190500</xdr:rowOff>
    </xdr:from>
    <xdr:to>
      <xdr:col>79</xdr:col>
      <xdr:colOff>47353</xdr:colOff>
      <xdr:row>43</xdr:row>
      <xdr:rowOff>28575</xdr:rowOff>
    </xdr:to>
    <xdr:sp macro="" textlink="">
      <xdr:nvSpPr>
        <xdr:cNvPr id="3" name="テキスト ボックス 2">
          <a:extLst>
            <a:ext uri="{FF2B5EF4-FFF2-40B4-BE49-F238E27FC236}">
              <a16:creationId xmlns:a16="http://schemas.microsoft.com/office/drawing/2014/main" id="{B106972C-318E-4809-A1FA-4C8E9AD964F9}"/>
            </a:ext>
          </a:extLst>
        </xdr:cNvPr>
        <xdr:cNvSpPr txBox="1"/>
      </xdr:nvSpPr>
      <xdr:spPr>
        <a:xfrm>
          <a:off x="9286875" y="983932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交付決定年月日及び額は、県が算出した額を記載しますので、空白のままとしてください。</a:t>
          </a:r>
          <a:endParaRPr kumimoji="1" lang="en-US" altLang="ja-JP" sz="1400">
            <a:latin typeface="+mj-ea"/>
            <a:ea typeface="+mj-ea"/>
          </a:endParaRPr>
        </a:p>
      </xdr:txBody>
    </xdr:sp>
    <xdr:clientData/>
  </xdr:twoCellAnchor>
  <xdr:twoCellAnchor>
    <xdr:from>
      <xdr:col>68</xdr:col>
      <xdr:colOff>104775</xdr:colOff>
      <xdr:row>1</xdr:row>
      <xdr:rowOff>85725</xdr:rowOff>
    </xdr:from>
    <xdr:to>
      <xdr:col>79</xdr:col>
      <xdr:colOff>114028</xdr:colOff>
      <xdr:row>4</xdr:row>
      <xdr:rowOff>171450</xdr:rowOff>
    </xdr:to>
    <xdr:sp macro="" textlink="">
      <xdr:nvSpPr>
        <xdr:cNvPr id="4" name="テキスト ボックス 3">
          <a:extLst>
            <a:ext uri="{FF2B5EF4-FFF2-40B4-BE49-F238E27FC236}">
              <a16:creationId xmlns:a16="http://schemas.microsoft.com/office/drawing/2014/main" id="{EA577243-F41C-4F30-9A56-AB26F45A24EC}"/>
            </a:ext>
          </a:extLst>
        </xdr:cNvPr>
        <xdr:cNvSpPr txBox="1"/>
      </xdr:nvSpPr>
      <xdr:spPr>
        <a:xfrm>
          <a:off x="9353550" y="33337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このシートは全て転記されますので、直接入力は不要です。</a:t>
          </a:r>
          <a:endParaRPr kumimoji="1" lang="en-US" altLang="ja-JP" sz="1400">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2242"/>
          <a:ext cx="3941642" cy="79891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39496</xdr:colOff>
      <xdr:row>13</xdr:row>
      <xdr:rowOff>148700</xdr:rowOff>
    </xdr:from>
    <xdr:to>
      <xdr:col>51</xdr:col>
      <xdr:colOff>119227</xdr:colOff>
      <xdr:row>56</xdr:row>
      <xdr:rowOff>175602</xdr:rowOff>
    </xdr:to>
    <xdr:sp macro="" textlink="">
      <xdr:nvSpPr>
        <xdr:cNvPr id="2" name="角丸四角形 9">
          <a:extLst>
            <a:ext uri="{FF2B5EF4-FFF2-40B4-BE49-F238E27FC236}">
              <a16:creationId xmlns:a16="http://schemas.microsoft.com/office/drawing/2014/main" id="{6586B9D1-3AE7-4713-ABE8-6FF228DC7147}"/>
            </a:ext>
          </a:extLst>
        </xdr:cNvPr>
        <xdr:cNvSpPr/>
      </xdr:nvSpPr>
      <xdr:spPr bwMode="auto">
        <a:xfrm>
          <a:off x="534796" y="2377550"/>
          <a:ext cx="5899506" cy="7399252"/>
        </a:xfrm>
        <a:prstGeom prst="roundRect">
          <a:avLst>
            <a:gd name="adj" fmla="val 4931"/>
          </a:avLst>
        </a:prstGeom>
        <a:noFill/>
        <a:ln w="1270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下記に</a:t>
          </a:r>
          <a:r>
            <a:rPr lang="ja-JP" sz="1200" b="1"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通帳の写し（表紙をめくった見開きページ全体）</a:t>
          </a: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を貼り付けてください。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注：等倍でコピーを貼ってください。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endParaRPr lang="en-US" alt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endParaRPr>
        </a:p>
        <a:p>
          <a:pPr algn="ctr">
            <a:lnSpc>
              <a:spcPts val="18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 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9525</xdr:colOff>
      <xdr:row>34</xdr:row>
      <xdr:rowOff>47625</xdr:rowOff>
    </xdr:from>
    <xdr:to>
      <xdr:col>51</xdr:col>
      <xdr:colOff>114300</xdr:colOff>
      <xdr:row>34</xdr:row>
      <xdr:rowOff>47625</xdr:rowOff>
    </xdr:to>
    <xdr:cxnSp macro="">
      <xdr:nvCxnSpPr>
        <xdr:cNvPr id="3" name="直線コネクタ 5">
          <a:extLst>
            <a:ext uri="{FF2B5EF4-FFF2-40B4-BE49-F238E27FC236}">
              <a16:creationId xmlns:a16="http://schemas.microsoft.com/office/drawing/2014/main" id="{B7FA9D5C-EB13-47A7-900C-CD1096EB5646}"/>
            </a:ext>
          </a:extLst>
        </xdr:cNvPr>
        <xdr:cNvCxnSpPr>
          <a:cxnSpLocks noChangeShapeType="1"/>
        </xdr:cNvCxnSpPr>
      </xdr:nvCxnSpPr>
      <xdr:spPr bwMode="auto">
        <a:xfrm>
          <a:off x="504825" y="5876925"/>
          <a:ext cx="5924550" cy="0"/>
        </a:xfrm>
        <a:prstGeom prst="line">
          <a:avLst/>
        </a:prstGeom>
        <a:noFill/>
        <a:ln w="6350" algn="ctr">
          <a:solidFill>
            <a:srgbClr val="000000"/>
          </a:solidFill>
          <a:prstDash val="dash"/>
          <a:miter lim="800000"/>
          <a:headEnd/>
          <a:tailEnd/>
        </a:ln>
        <a:extLst>
          <a:ext uri="{909E8E84-426E-40DD-AFC4-6F175D3DCCD1}">
            <a14:hiddenFill xmlns:a14="http://schemas.microsoft.com/office/drawing/2010/main">
              <a:noFill/>
            </a14:hiddenFill>
          </a:ext>
        </a:extLst>
      </xdr:spPr>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0" zoomScaleNormal="80" zoomScaleSheetLayoutView="9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85" t="s">
        <v>2388</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87"/>
      <c r="AN1" s="88" t="s">
        <v>0</v>
      </c>
    </row>
    <row r="2" spans="1:40" s="86" customFormat="1" ht="28.9" customHeight="1">
      <c r="A2" s="572" t="s">
        <v>2410</v>
      </c>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89"/>
    </row>
    <row r="3" spans="1:40" s="91" customFormat="1" ht="69.599999999999994" customHeight="1">
      <c r="A3" s="567" t="s">
        <v>2493</v>
      </c>
      <c r="B3" s="567"/>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90"/>
    </row>
    <row r="4" spans="1:40" s="86" customFormat="1" ht="40.9" customHeight="1">
      <c r="A4" s="573" t="s">
        <v>2528</v>
      </c>
      <c r="B4" s="573"/>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72"/>
      <c r="B8" s="572"/>
      <c r="C8" s="572"/>
      <c r="D8" s="572"/>
      <c r="E8" s="572"/>
      <c r="F8" s="572"/>
      <c r="G8" s="572"/>
      <c r="H8" s="572"/>
      <c r="I8" s="572"/>
      <c r="J8" s="572"/>
      <c r="K8" s="572"/>
      <c r="L8" s="572"/>
      <c r="M8" s="572"/>
      <c r="N8" s="572"/>
      <c r="O8" s="572"/>
      <c r="P8" s="572"/>
      <c r="Q8" s="572"/>
      <c r="R8" s="572"/>
      <c r="S8" s="572"/>
      <c r="T8" s="572"/>
      <c r="U8" s="572"/>
      <c r="V8" s="572"/>
      <c r="W8" s="572"/>
      <c r="X8" s="572"/>
      <c r="Y8" s="572"/>
      <c r="Z8" s="572"/>
      <c r="AA8" s="572"/>
      <c r="AB8" s="572"/>
      <c r="AC8" s="572"/>
      <c r="AD8" s="572"/>
      <c r="AE8" s="572"/>
      <c r="AF8" s="572"/>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2389</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618" t="s">
        <v>187</v>
      </c>
      <c r="D13" s="619"/>
      <c r="E13" s="619"/>
      <c r="F13" s="619"/>
      <c r="G13" s="619"/>
      <c r="H13" s="619"/>
      <c r="I13" s="619"/>
      <c r="J13" s="619"/>
      <c r="K13" s="619"/>
      <c r="L13" s="619"/>
      <c r="M13" s="619"/>
      <c r="N13" s="619"/>
      <c r="O13" s="619"/>
      <c r="P13" s="619"/>
      <c r="Q13" s="619"/>
      <c r="R13" s="620"/>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01" t="s">
        <v>2</v>
      </c>
      <c r="B16" s="601"/>
      <c r="C16" s="601"/>
      <c r="D16" s="601"/>
      <c r="E16" s="601"/>
      <c r="F16" s="601"/>
      <c r="G16" s="601"/>
      <c r="H16" s="601"/>
      <c r="I16" s="601"/>
      <c r="J16" s="601"/>
      <c r="K16" s="601"/>
      <c r="L16" s="601"/>
      <c r="M16" s="601"/>
      <c r="N16" s="601"/>
      <c r="O16" s="601"/>
      <c r="P16" s="601"/>
      <c r="Q16" s="601"/>
      <c r="R16" s="601"/>
      <c r="S16" s="601"/>
      <c r="T16" s="601"/>
      <c r="U16" s="601"/>
      <c r="V16" s="601"/>
      <c r="W16" s="601"/>
      <c r="X16" s="601"/>
      <c r="Y16" s="601"/>
      <c r="Z16" s="601"/>
      <c r="AA16" s="601"/>
      <c r="AB16" s="39"/>
      <c r="AC16" s="39"/>
      <c r="AD16" s="39"/>
      <c r="AE16" s="39"/>
    </row>
    <row r="17" spans="1:40" ht="20.100000000000001" customHeight="1">
      <c r="A17" s="605" t="s">
        <v>3</v>
      </c>
      <c r="B17" s="571" t="s">
        <v>4</v>
      </c>
      <c r="C17" s="571"/>
      <c r="D17" s="571"/>
      <c r="E17" s="571"/>
      <c r="F17" s="571"/>
      <c r="G17" s="571"/>
      <c r="H17" s="571"/>
      <c r="I17" s="571"/>
      <c r="J17" s="571"/>
      <c r="K17" s="571"/>
      <c r="L17" s="564"/>
      <c r="M17" s="565"/>
      <c r="N17" s="565"/>
      <c r="O17" s="565"/>
      <c r="P17" s="565"/>
      <c r="Q17" s="565"/>
      <c r="R17" s="565"/>
      <c r="S17" s="565"/>
      <c r="T17" s="565"/>
      <c r="U17" s="565"/>
      <c r="V17" s="565"/>
      <c r="W17" s="565"/>
      <c r="X17" s="565"/>
      <c r="Y17" s="565"/>
      <c r="Z17" s="565"/>
      <c r="AA17" s="565"/>
      <c r="AB17" s="565"/>
      <c r="AC17" s="565"/>
      <c r="AD17" s="565"/>
      <c r="AE17" s="566"/>
    </row>
    <row r="18" spans="1:40" ht="20.100000000000001" customHeight="1">
      <c r="A18" s="606"/>
      <c r="B18" s="571" t="s">
        <v>5</v>
      </c>
      <c r="C18" s="571"/>
      <c r="D18" s="571"/>
      <c r="E18" s="571"/>
      <c r="F18" s="571"/>
      <c r="G18" s="571"/>
      <c r="H18" s="571"/>
      <c r="I18" s="571"/>
      <c r="J18" s="571"/>
      <c r="K18" s="571"/>
      <c r="L18" s="564"/>
      <c r="M18" s="565"/>
      <c r="N18" s="565"/>
      <c r="O18" s="565"/>
      <c r="P18" s="565"/>
      <c r="Q18" s="565"/>
      <c r="R18" s="565"/>
      <c r="S18" s="565"/>
      <c r="T18" s="565"/>
      <c r="U18" s="565"/>
      <c r="V18" s="565"/>
      <c r="W18" s="565"/>
      <c r="X18" s="565"/>
      <c r="Y18" s="565"/>
      <c r="Z18" s="565"/>
      <c r="AA18" s="565"/>
      <c r="AB18" s="565"/>
      <c r="AC18" s="565"/>
      <c r="AD18" s="565"/>
      <c r="AE18" s="566"/>
    </row>
    <row r="19" spans="1:40" ht="20.100000000000001" customHeight="1">
      <c r="A19" s="588" t="s">
        <v>6</v>
      </c>
      <c r="B19" s="571" t="s">
        <v>7</v>
      </c>
      <c r="C19" s="571"/>
      <c r="D19" s="571"/>
      <c r="E19" s="571"/>
      <c r="F19" s="571"/>
      <c r="G19" s="571"/>
      <c r="H19" s="571"/>
      <c r="I19" s="571"/>
      <c r="J19" s="571"/>
      <c r="K19" s="571"/>
      <c r="L19" s="633"/>
      <c r="M19" s="634"/>
      <c r="N19" s="634"/>
      <c r="O19" s="635"/>
      <c r="P19" s="183" t="s">
        <v>8</v>
      </c>
      <c r="Q19" s="636"/>
      <c r="R19" s="637"/>
      <c r="S19" s="637"/>
      <c r="T19" s="637"/>
      <c r="U19" s="638"/>
      <c r="V19" s="82"/>
      <c r="W19" s="82"/>
      <c r="X19" s="82"/>
      <c r="Y19" s="82"/>
      <c r="Z19" s="82"/>
      <c r="AB19" s="39"/>
      <c r="AC19" s="39"/>
      <c r="AN19" s="372" t="s">
        <v>9</v>
      </c>
    </row>
    <row r="20" spans="1:40" ht="44.25" customHeight="1">
      <c r="A20" s="607"/>
      <c r="B20" s="608" t="s">
        <v>2411</v>
      </c>
      <c r="C20" s="608"/>
      <c r="D20" s="608"/>
      <c r="E20" s="608"/>
      <c r="F20" s="608"/>
      <c r="G20" s="608"/>
      <c r="H20" s="608"/>
      <c r="I20" s="608"/>
      <c r="J20" s="608"/>
      <c r="K20" s="608"/>
      <c r="L20" s="564"/>
      <c r="M20" s="565"/>
      <c r="N20" s="565"/>
      <c r="O20" s="565"/>
      <c r="P20" s="565"/>
      <c r="Q20" s="565"/>
      <c r="R20" s="565"/>
      <c r="S20" s="565"/>
      <c r="T20" s="565"/>
      <c r="U20" s="565"/>
      <c r="V20" s="565"/>
      <c r="W20" s="565"/>
      <c r="X20" s="565"/>
      <c r="Y20" s="565"/>
      <c r="Z20" s="565"/>
      <c r="AA20" s="565"/>
      <c r="AB20" s="565"/>
      <c r="AC20" s="565"/>
      <c r="AD20" s="565"/>
      <c r="AE20" s="566"/>
      <c r="AN20" s="372" t="str">
        <f>L19&amp;"-"&amp;Q19</f>
        <v>-</v>
      </c>
    </row>
    <row r="21" spans="1:40" ht="38.25" customHeight="1">
      <c r="A21" s="589"/>
      <c r="B21" s="608" t="s">
        <v>2412</v>
      </c>
      <c r="C21" s="608"/>
      <c r="D21" s="608"/>
      <c r="E21" s="608"/>
      <c r="F21" s="608"/>
      <c r="G21" s="608"/>
      <c r="H21" s="608"/>
      <c r="I21" s="608"/>
      <c r="J21" s="608"/>
      <c r="K21" s="608"/>
      <c r="L21" s="642"/>
      <c r="M21" s="643"/>
      <c r="N21" s="643"/>
      <c r="O21" s="643"/>
      <c r="P21" s="643"/>
      <c r="Q21" s="643"/>
      <c r="R21" s="643"/>
      <c r="S21" s="643"/>
      <c r="T21" s="643"/>
      <c r="U21" s="643"/>
      <c r="V21" s="643"/>
      <c r="W21" s="643"/>
      <c r="X21" s="643"/>
      <c r="Y21" s="643"/>
      <c r="Z21" s="643"/>
      <c r="AA21" s="643"/>
      <c r="AB21" s="643"/>
      <c r="AC21" s="643"/>
      <c r="AD21" s="643"/>
      <c r="AE21" s="644"/>
    </row>
    <row r="22" spans="1:40" ht="30" customHeight="1">
      <c r="A22" s="592" t="s">
        <v>10</v>
      </c>
      <c r="B22" s="591" t="s">
        <v>11</v>
      </c>
      <c r="C22" s="571"/>
      <c r="D22" s="571"/>
      <c r="E22" s="571"/>
      <c r="F22" s="571"/>
      <c r="G22" s="571"/>
      <c r="H22" s="571"/>
      <c r="I22" s="571"/>
      <c r="J22" s="571"/>
      <c r="K22" s="571"/>
      <c r="L22" s="568"/>
      <c r="M22" s="569"/>
      <c r="N22" s="569"/>
      <c r="O22" s="569"/>
      <c r="P22" s="569"/>
      <c r="Q22" s="569"/>
      <c r="R22" s="569"/>
      <c r="S22" s="569"/>
      <c r="T22" s="569"/>
      <c r="U22" s="569"/>
      <c r="V22" s="569"/>
      <c r="W22" s="569"/>
      <c r="X22" s="569"/>
      <c r="Y22" s="569"/>
      <c r="Z22" s="569"/>
      <c r="AA22" s="569"/>
      <c r="AB22" s="569"/>
      <c r="AC22" s="569"/>
      <c r="AD22" s="569"/>
      <c r="AE22" s="570"/>
    </row>
    <row r="23" spans="1:40" ht="19.5" customHeight="1">
      <c r="A23" s="593"/>
      <c r="B23" s="590" t="s">
        <v>12</v>
      </c>
      <c r="C23" s="590"/>
      <c r="D23" s="590"/>
      <c r="E23" s="590"/>
      <c r="F23" s="590"/>
      <c r="G23" s="590"/>
      <c r="H23" s="590"/>
      <c r="I23" s="590"/>
      <c r="J23" s="590"/>
      <c r="K23" s="591"/>
      <c r="L23" s="568"/>
      <c r="M23" s="569"/>
      <c r="N23" s="569"/>
      <c r="O23" s="569"/>
      <c r="P23" s="569"/>
      <c r="Q23" s="569"/>
      <c r="R23" s="569"/>
      <c r="S23" s="569"/>
      <c r="T23" s="569"/>
      <c r="U23" s="569"/>
      <c r="V23" s="569"/>
      <c r="W23" s="569"/>
      <c r="X23" s="569"/>
      <c r="Y23" s="569"/>
      <c r="Z23" s="569"/>
      <c r="AA23" s="569"/>
      <c r="AB23" s="569"/>
      <c r="AC23" s="569"/>
      <c r="AD23" s="569"/>
      <c r="AE23" s="570"/>
    </row>
    <row r="24" spans="1:40" ht="20.100000000000001" customHeight="1">
      <c r="A24" s="602" t="s">
        <v>13</v>
      </c>
      <c r="B24" s="603"/>
      <c r="C24" s="603"/>
      <c r="D24" s="603"/>
      <c r="E24" s="603"/>
      <c r="F24" s="603"/>
      <c r="G24" s="603"/>
      <c r="H24" s="603"/>
      <c r="I24" s="603"/>
      <c r="J24" s="603"/>
      <c r="K24" s="604"/>
      <c r="L24" s="594"/>
      <c r="M24" s="595"/>
      <c r="N24" s="595"/>
      <c r="O24" s="595"/>
      <c r="P24" s="595"/>
      <c r="Q24" s="595"/>
      <c r="R24" s="595"/>
      <c r="S24" s="595"/>
      <c r="T24" s="595"/>
      <c r="U24" s="595"/>
      <c r="V24" s="596"/>
      <c r="W24" s="83"/>
      <c r="X24" s="83"/>
      <c r="Y24" s="83"/>
      <c r="Z24" s="83"/>
      <c r="AA24" s="84"/>
      <c r="AB24" s="84"/>
      <c r="AC24" s="84"/>
      <c r="AD24" s="84"/>
      <c r="AE24" s="84"/>
      <c r="AH24" s="22"/>
    </row>
    <row r="25" spans="1:40" ht="20.100000000000001" customHeight="1">
      <c r="A25" s="586" t="s">
        <v>14</v>
      </c>
      <c r="B25" s="571" t="s">
        <v>4</v>
      </c>
      <c r="C25" s="571"/>
      <c r="D25" s="571"/>
      <c r="E25" s="571"/>
      <c r="F25" s="571"/>
      <c r="G25" s="571"/>
      <c r="H25" s="571"/>
      <c r="I25" s="571"/>
      <c r="J25" s="571"/>
      <c r="K25" s="571"/>
      <c r="L25" s="568"/>
      <c r="M25" s="569"/>
      <c r="N25" s="569"/>
      <c r="O25" s="569"/>
      <c r="P25" s="569"/>
      <c r="Q25" s="569"/>
      <c r="R25" s="569"/>
      <c r="S25" s="569"/>
      <c r="T25" s="569"/>
      <c r="U25" s="569"/>
      <c r="V25" s="569"/>
      <c r="W25" s="569"/>
      <c r="X25" s="570"/>
      <c r="Y25" s="83"/>
      <c r="Z25" s="83"/>
      <c r="AA25" s="84"/>
      <c r="AB25" s="84"/>
      <c r="AC25" s="84"/>
      <c r="AD25" s="84"/>
      <c r="AE25" s="84"/>
    </row>
    <row r="26" spans="1:40" ht="20.100000000000001" customHeight="1">
      <c r="A26" s="587"/>
      <c r="B26" s="600" t="s">
        <v>12</v>
      </c>
      <c r="C26" s="600"/>
      <c r="D26" s="600"/>
      <c r="E26" s="600"/>
      <c r="F26" s="600"/>
      <c r="G26" s="600"/>
      <c r="H26" s="600"/>
      <c r="I26" s="600"/>
      <c r="J26" s="600"/>
      <c r="K26" s="600"/>
      <c r="L26" s="568"/>
      <c r="M26" s="569"/>
      <c r="N26" s="569"/>
      <c r="O26" s="569"/>
      <c r="P26" s="569"/>
      <c r="Q26" s="569"/>
      <c r="R26" s="569"/>
      <c r="S26" s="569"/>
      <c r="T26" s="569"/>
      <c r="U26" s="569"/>
      <c r="V26" s="569"/>
      <c r="W26" s="569"/>
      <c r="X26" s="570"/>
      <c r="Y26" s="83"/>
      <c r="Z26" s="83"/>
      <c r="AA26" s="84"/>
      <c r="AB26" s="84"/>
      <c r="AC26" s="84"/>
      <c r="AD26" s="84"/>
      <c r="AE26" s="84"/>
    </row>
    <row r="27" spans="1:40" ht="20.100000000000001" customHeight="1">
      <c r="A27" s="588" t="s">
        <v>15</v>
      </c>
      <c r="B27" s="571" t="s">
        <v>16</v>
      </c>
      <c r="C27" s="571"/>
      <c r="D27" s="571"/>
      <c r="E27" s="571"/>
      <c r="F27" s="571"/>
      <c r="G27" s="571"/>
      <c r="H27" s="571"/>
      <c r="I27" s="571"/>
      <c r="J27" s="571"/>
      <c r="K27" s="571"/>
      <c r="L27" s="594"/>
      <c r="M27" s="595"/>
      <c r="N27" s="595"/>
      <c r="O27" s="595"/>
      <c r="P27" s="595"/>
      <c r="Q27" s="595"/>
      <c r="R27" s="595"/>
      <c r="S27" s="595"/>
      <c r="T27" s="595"/>
      <c r="U27" s="595"/>
      <c r="V27" s="595"/>
      <c r="W27" s="595"/>
      <c r="X27" s="596"/>
      <c r="Y27" s="83"/>
      <c r="Z27" s="83"/>
      <c r="AA27" s="84"/>
      <c r="AB27" s="84"/>
      <c r="AC27" s="84"/>
      <c r="AD27" s="84"/>
      <c r="AE27" s="84"/>
    </row>
    <row r="28" spans="1:40" ht="20.100000000000001" customHeight="1">
      <c r="A28" s="589"/>
      <c r="B28" s="571" t="s">
        <v>17</v>
      </c>
      <c r="C28" s="571"/>
      <c r="D28" s="571"/>
      <c r="E28" s="571"/>
      <c r="F28" s="571"/>
      <c r="G28" s="571"/>
      <c r="H28" s="571"/>
      <c r="I28" s="571"/>
      <c r="J28" s="571"/>
      <c r="K28" s="571"/>
      <c r="L28" s="597"/>
      <c r="M28" s="598"/>
      <c r="N28" s="598"/>
      <c r="O28" s="598"/>
      <c r="P28" s="598"/>
      <c r="Q28" s="598"/>
      <c r="R28" s="598"/>
      <c r="S28" s="598"/>
      <c r="T28" s="598"/>
      <c r="U28" s="598"/>
      <c r="V28" s="598"/>
      <c r="W28" s="598"/>
      <c r="X28" s="599"/>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2405</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36" t="str">
        <f>IF(L18="", "", IF(AND(OR(AND(B34="✓",F35="✓",B36=""), AND(B34="",B36="✓")),OR(AND(B39="✓",B40=""), AND(B39="",B40="✓")),B32="✓",O42&lt;&gt;"",T42&lt;&gt;""),"○","×"))</f>
        <v/>
      </c>
      <c r="AF30" s="537"/>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46"/>
      <c r="C32" s="547"/>
      <c r="D32" s="547"/>
      <c r="E32" s="548"/>
      <c r="F32" s="543" t="s">
        <v>2046</v>
      </c>
      <c r="G32" s="544"/>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406"/>
    </row>
    <row r="33" spans="1:38" ht="35.450000000000003" customHeight="1" thickBot="1">
      <c r="A33" s="274"/>
      <c r="B33" s="645" t="s">
        <v>2415</v>
      </c>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45"/>
      <c r="AB33" s="645"/>
      <c r="AC33" s="645"/>
      <c r="AD33" s="645"/>
      <c r="AE33" s="645"/>
      <c r="AF33" s="406"/>
    </row>
    <row r="34" spans="1:38" ht="24.6" customHeight="1" thickBot="1">
      <c r="A34" s="274"/>
      <c r="B34" s="554"/>
      <c r="C34" s="555"/>
      <c r="D34" s="555"/>
      <c r="E34" s="555"/>
      <c r="F34" s="550" t="s">
        <v>2414</v>
      </c>
      <c r="G34" s="550"/>
      <c r="H34" s="550"/>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1"/>
      <c r="AF34" s="406"/>
    </row>
    <row r="35" spans="1:38" ht="43.9" customHeight="1" thickBot="1">
      <c r="A35" s="274"/>
      <c r="B35" s="556"/>
      <c r="C35" s="557"/>
      <c r="D35" s="557"/>
      <c r="E35" s="558"/>
      <c r="F35" s="546"/>
      <c r="G35" s="547"/>
      <c r="H35" s="547"/>
      <c r="I35" s="547"/>
      <c r="J35" s="654" t="s">
        <v>2462</v>
      </c>
      <c r="K35" s="654"/>
      <c r="L35" s="654"/>
      <c r="M35" s="654"/>
      <c r="N35" s="654"/>
      <c r="O35" s="654"/>
      <c r="P35" s="654"/>
      <c r="Q35" s="654"/>
      <c r="R35" s="654"/>
      <c r="S35" s="654"/>
      <c r="T35" s="654"/>
      <c r="U35" s="654"/>
      <c r="V35" s="654"/>
      <c r="W35" s="654"/>
      <c r="X35" s="654"/>
      <c r="Y35" s="654"/>
      <c r="Z35" s="654"/>
      <c r="AA35" s="654"/>
      <c r="AB35" s="654"/>
      <c r="AC35" s="654"/>
      <c r="AD35" s="654"/>
      <c r="AE35" s="655"/>
      <c r="AF35" s="406"/>
    </row>
    <row r="36" spans="1:38" ht="23.45" customHeight="1" thickBot="1">
      <c r="A36" s="274"/>
      <c r="B36" s="578"/>
      <c r="C36" s="579"/>
      <c r="D36" s="579"/>
      <c r="E36" s="579"/>
      <c r="F36" s="552" t="s">
        <v>2416</v>
      </c>
      <c r="G36" s="552"/>
      <c r="H36" s="552"/>
      <c r="I36" s="552"/>
      <c r="J36" s="552"/>
      <c r="K36" s="552"/>
      <c r="L36" s="552"/>
      <c r="M36" s="552"/>
      <c r="N36" s="552"/>
      <c r="O36" s="552"/>
      <c r="P36" s="552"/>
      <c r="Q36" s="552"/>
      <c r="R36" s="552"/>
      <c r="S36" s="552"/>
      <c r="T36" s="552"/>
      <c r="U36" s="552"/>
      <c r="V36" s="552"/>
      <c r="W36" s="552"/>
      <c r="X36" s="552"/>
      <c r="Y36" s="552"/>
      <c r="Z36" s="552"/>
      <c r="AA36" s="552"/>
      <c r="AB36" s="552"/>
      <c r="AC36" s="552"/>
      <c r="AD36" s="552"/>
      <c r="AE36" s="553"/>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45" t="s">
        <v>88</v>
      </c>
      <c r="C38" s="545"/>
      <c r="D38" s="545"/>
      <c r="E38" s="545"/>
      <c r="F38" s="545"/>
      <c r="G38" s="545"/>
      <c r="H38" s="545"/>
      <c r="I38" s="545"/>
      <c r="J38" s="545"/>
      <c r="K38" s="545"/>
      <c r="L38" s="545"/>
      <c r="M38" s="545"/>
      <c r="N38" s="545"/>
      <c r="O38" s="545"/>
      <c r="P38" s="545"/>
      <c r="Q38" s="545"/>
      <c r="R38" s="545"/>
      <c r="S38" s="545"/>
      <c r="T38" s="545"/>
      <c r="U38" s="545"/>
      <c r="V38" s="545"/>
      <c r="W38" s="545"/>
      <c r="X38" s="545"/>
      <c r="Y38" s="545"/>
      <c r="Z38" s="545"/>
      <c r="AA38" s="407"/>
      <c r="AB38" s="407"/>
      <c r="AC38" s="407"/>
      <c r="AD38" s="407"/>
      <c r="AE38" s="407"/>
      <c r="AF38" s="408"/>
    </row>
    <row r="39" spans="1:38" ht="35.450000000000003" customHeight="1" thickBot="1">
      <c r="A39" s="274"/>
      <c r="B39" s="546"/>
      <c r="C39" s="547"/>
      <c r="D39" s="547"/>
      <c r="E39" s="548"/>
      <c r="F39" s="544" t="s">
        <v>2047</v>
      </c>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406"/>
    </row>
    <row r="40" spans="1:38" ht="29.45" customHeight="1" thickBot="1">
      <c r="A40" s="274"/>
      <c r="B40" s="546"/>
      <c r="C40" s="547"/>
      <c r="D40" s="547"/>
      <c r="E40" s="548"/>
      <c r="F40" s="544" t="s">
        <v>89</v>
      </c>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540">
        <v>8</v>
      </c>
      <c r="I42" s="540"/>
      <c r="J42" s="540"/>
      <c r="K42" s="540"/>
      <c r="L42" s="415" t="s">
        <v>74</v>
      </c>
      <c r="M42" s="412"/>
      <c r="N42" s="451"/>
      <c r="O42" s="538"/>
      <c r="P42" s="549"/>
      <c r="Q42" s="539"/>
      <c r="R42" s="415" t="s">
        <v>75</v>
      </c>
      <c r="S42" s="451"/>
      <c r="T42" s="538"/>
      <c r="U42" s="539"/>
      <c r="V42" s="415" t="s">
        <v>76</v>
      </c>
      <c r="W42" s="540" t="s">
        <v>28</v>
      </c>
      <c r="X42" s="540"/>
      <c r="Y42" s="540"/>
      <c r="Z42" s="656" t="str">
        <f>IF(L18="","",L18)</f>
        <v/>
      </c>
      <c r="AA42" s="656"/>
      <c r="AB42" s="656"/>
      <c r="AC42" s="656"/>
      <c r="AD42" s="656"/>
      <c r="AE42" s="656"/>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41" t="s">
        <v>77</v>
      </c>
      <c r="X43" s="541"/>
      <c r="Y43" s="541"/>
      <c r="Z43" s="542" t="s">
        <v>11</v>
      </c>
      <c r="AA43" s="542"/>
      <c r="AB43" s="656" t="str">
        <f>IF(L22="", "",L22)</f>
        <v/>
      </c>
      <c r="AC43" s="656"/>
      <c r="AD43" s="656" t="str">
        <f>IF(L23="", "", L23)</f>
        <v/>
      </c>
      <c r="AE43" s="656"/>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80" t="s">
        <v>2406</v>
      </c>
      <c r="B45" s="580"/>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427"/>
      <c r="AH45" s="427"/>
      <c r="AI45" s="427"/>
      <c r="AJ45" s="193"/>
    </row>
    <row r="46" spans="1:38" ht="20.100000000000001" customHeight="1">
      <c r="A46" s="581"/>
      <c r="B46" s="581"/>
      <c r="C46" s="581"/>
      <c r="D46" s="581"/>
      <c r="E46" s="581"/>
      <c r="F46" s="581"/>
      <c r="G46" s="581"/>
      <c r="H46" s="581"/>
      <c r="I46" s="581"/>
      <c r="J46" s="581"/>
      <c r="K46" s="581"/>
      <c r="L46" s="581"/>
      <c r="M46" s="581"/>
      <c r="N46" s="581"/>
      <c r="O46" s="581"/>
      <c r="P46" s="581"/>
      <c r="Q46" s="581"/>
      <c r="R46" s="581"/>
      <c r="S46" s="581"/>
      <c r="T46" s="581"/>
      <c r="U46" s="581"/>
      <c r="V46" s="581"/>
      <c r="W46" s="581"/>
      <c r="X46" s="581"/>
      <c r="Y46" s="581"/>
      <c r="Z46" s="581"/>
      <c r="AA46" s="581"/>
      <c r="AB46" s="581"/>
      <c r="AC46" s="581"/>
      <c r="AD46" s="581"/>
      <c r="AE46" s="581"/>
      <c r="AF46" s="581"/>
    </row>
    <row r="47" spans="1:38" s="86" customFormat="1" ht="20.100000000000001" customHeight="1">
      <c r="A47" s="85" t="s">
        <v>2404</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76" t="s">
        <v>2304</v>
      </c>
      <c r="B49" s="576"/>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7"/>
      <c r="AF49" s="445" t="str">
        <f>IF(L18="","",IF(AND(W51="✓",W52="✓",W53="✓",W54="✓"),"○","×"))</f>
        <v/>
      </c>
    </row>
    <row r="50" spans="1:41" s="86" customFormat="1" ht="17.45" customHeight="1" thickBot="1">
      <c r="A50" s="293" t="s">
        <v>2417</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660" t="s">
        <v>2054</v>
      </c>
      <c r="B51" s="661"/>
      <c r="C51" s="661"/>
      <c r="D51" s="661"/>
      <c r="E51" s="661"/>
      <c r="F51" s="661"/>
      <c r="G51" s="661"/>
      <c r="H51" s="661"/>
      <c r="I51" s="661"/>
      <c r="J51" s="661"/>
      <c r="K51" s="661"/>
      <c r="L51" s="661"/>
      <c r="M51" s="661"/>
      <c r="N51" s="661"/>
      <c r="O51" s="661"/>
      <c r="P51" s="661"/>
      <c r="Q51" s="661"/>
      <c r="R51" s="661"/>
      <c r="S51" s="662"/>
      <c r="T51" s="617">
        <f>COUNTIF($Z$58:$AB$157,"*介護予防*")</f>
        <v>0</v>
      </c>
      <c r="U51" s="617"/>
      <c r="V51" s="467" t="s">
        <v>2055</v>
      </c>
      <c r="W51" s="484"/>
      <c r="Y51" s="293"/>
      <c r="Z51" s="293"/>
      <c r="AA51" s="293"/>
      <c r="AB51" s="293"/>
      <c r="AC51" s="293"/>
      <c r="AD51" s="293"/>
      <c r="AE51" s="293"/>
      <c r="AF51" s="293"/>
    </row>
    <row r="52" spans="1:41" s="86" customFormat="1" ht="18">
      <c r="A52" s="660" t="s">
        <v>2370</v>
      </c>
      <c r="B52" s="661"/>
      <c r="C52" s="661"/>
      <c r="D52" s="661"/>
      <c r="E52" s="661"/>
      <c r="F52" s="661"/>
      <c r="G52" s="661"/>
      <c r="H52" s="661"/>
      <c r="I52" s="661"/>
      <c r="J52" s="661"/>
      <c r="K52" s="661"/>
      <c r="L52" s="661"/>
      <c r="M52" s="661"/>
      <c r="N52" s="661"/>
      <c r="O52" s="661"/>
      <c r="P52" s="661"/>
      <c r="Q52" s="661"/>
      <c r="R52" s="661"/>
      <c r="S52" s="662"/>
      <c r="T52" s="617">
        <f>COUNTIF($Z$58:$AB$157,"*短期利用型*")</f>
        <v>0</v>
      </c>
      <c r="U52" s="617"/>
      <c r="V52" s="467" t="s">
        <v>2055</v>
      </c>
      <c r="W52" s="485"/>
      <c r="Y52" s="293"/>
      <c r="Z52" s="293"/>
      <c r="AA52" s="293"/>
      <c r="AB52" s="293"/>
      <c r="AC52" s="293"/>
      <c r="AD52" s="293"/>
      <c r="AE52" s="293"/>
      <c r="AF52" s="293"/>
    </row>
    <row r="53" spans="1:41" s="86" customFormat="1" ht="18">
      <c r="A53" s="660" t="s">
        <v>2372</v>
      </c>
      <c r="B53" s="661"/>
      <c r="C53" s="661"/>
      <c r="D53" s="661"/>
      <c r="E53" s="661"/>
      <c r="F53" s="661"/>
      <c r="G53" s="661"/>
      <c r="H53" s="661"/>
      <c r="I53" s="661"/>
      <c r="J53" s="661"/>
      <c r="K53" s="661"/>
      <c r="L53" s="661"/>
      <c r="M53" s="661"/>
      <c r="N53" s="661"/>
      <c r="O53" s="661"/>
      <c r="P53" s="661"/>
      <c r="Q53" s="661"/>
      <c r="R53" s="661"/>
      <c r="S53" s="662"/>
      <c r="T53" s="617">
        <f>COUNTIF($Z$58:$AB$157,"*独自*")+COUNTIF($Z$58:$AB$157,"介護予防ケアマネジメント")</f>
        <v>0</v>
      </c>
      <c r="U53" s="617"/>
      <c r="V53" s="467" t="s">
        <v>2055</v>
      </c>
      <c r="W53" s="485"/>
      <c r="Y53" s="293"/>
      <c r="Z53" s="293"/>
      <c r="AA53" s="293"/>
      <c r="AB53" s="293"/>
      <c r="AC53" s="293"/>
      <c r="AD53" s="293"/>
      <c r="AE53" s="293"/>
      <c r="AF53" s="293"/>
    </row>
    <row r="54" spans="1:41" s="86" customFormat="1" ht="18.75" thickBot="1">
      <c r="A54" s="660" t="s">
        <v>2371</v>
      </c>
      <c r="B54" s="661"/>
      <c r="C54" s="661"/>
      <c r="D54" s="661"/>
      <c r="E54" s="661"/>
      <c r="F54" s="661"/>
      <c r="G54" s="661"/>
      <c r="H54" s="661"/>
      <c r="I54" s="661"/>
      <c r="J54" s="661"/>
      <c r="K54" s="661"/>
      <c r="L54" s="661"/>
      <c r="M54" s="661"/>
      <c r="N54" s="661"/>
      <c r="O54" s="661"/>
      <c r="P54" s="661"/>
      <c r="Q54" s="661"/>
      <c r="R54" s="661"/>
      <c r="S54" s="662"/>
      <c r="T54" s="617">
        <f>COUNTIF(AO58:AP157,"その他")</f>
        <v>0</v>
      </c>
      <c r="U54" s="617"/>
      <c r="V54" s="467" t="s">
        <v>2055</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663" t="s">
        <v>18</v>
      </c>
      <c r="B56" s="621" t="s">
        <v>19</v>
      </c>
      <c r="C56" s="622"/>
      <c r="D56" s="622"/>
      <c r="E56" s="622"/>
      <c r="F56" s="622"/>
      <c r="G56" s="622"/>
      <c r="H56" s="622"/>
      <c r="I56" s="622"/>
      <c r="J56" s="622"/>
      <c r="K56" s="623"/>
      <c r="L56" s="621" t="s">
        <v>20</v>
      </c>
      <c r="M56" s="622"/>
      <c r="N56" s="622"/>
      <c r="O56" s="622"/>
      <c r="P56" s="623"/>
      <c r="Q56" s="649" t="s">
        <v>21</v>
      </c>
      <c r="R56" s="650"/>
      <c r="S56" s="650"/>
      <c r="T56" s="650"/>
      <c r="U56" s="650"/>
      <c r="V56" s="651"/>
      <c r="W56" s="574" t="s">
        <v>22</v>
      </c>
      <c r="X56" s="574"/>
      <c r="Y56" s="574"/>
      <c r="Z56" s="574" t="s">
        <v>23</v>
      </c>
      <c r="AA56" s="574"/>
      <c r="AB56" s="574"/>
      <c r="AC56" s="646" t="s">
        <v>2303</v>
      </c>
      <c r="AD56" s="652" t="s">
        <v>2546</v>
      </c>
      <c r="AE56" s="623" t="s">
        <v>2305</v>
      </c>
      <c r="AF56"/>
      <c r="AG56"/>
      <c r="AH56"/>
      <c r="AI56"/>
      <c r="AJ56"/>
      <c r="AK56"/>
      <c r="AL56"/>
    </row>
    <row r="57" spans="1:41" s="86" customFormat="1" ht="47.45" customHeight="1" thickBot="1">
      <c r="A57" s="664"/>
      <c r="B57" s="624"/>
      <c r="C57" s="625"/>
      <c r="D57" s="625"/>
      <c r="E57" s="625"/>
      <c r="F57" s="625"/>
      <c r="G57" s="625"/>
      <c r="H57" s="625"/>
      <c r="I57" s="625"/>
      <c r="J57" s="625"/>
      <c r="K57" s="626"/>
      <c r="L57" s="624"/>
      <c r="M57" s="625"/>
      <c r="N57" s="625"/>
      <c r="O57" s="625"/>
      <c r="P57" s="626"/>
      <c r="Q57" s="575" t="s">
        <v>24</v>
      </c>
      <c r="R57" s="665"/>
      <c r="S57" s="665"/>
      <c r="T57" s="665"/>
      <c r="U57" s="665"/>
      <c r="V57" s="184" t="s">
        <v>25</v>
      </c>
      <c r="W57" s="575"/>
      <c r="X57" s="575"/>
      <c r="Y57" s="575"/>
      <c r="Z57" s="575"/>
      <c r="AA57" s="575"/>
      <c r="AB57" s="575"/>
      <c r="AC57" s="647"/>
      <c r="AD57" s="653"/>
      <c r="AE57" s="648"/>
      <c r="AF57"/>
      <c r="AG57"/>
      <c r="AH57"/>
      <c r="AI57"/>
      <c r="AJ57"/>
      <c r="AK57"/>
      <c r="AL57"/>
    </row>
    <row r="58" spans="1:41" ht="45" customHeight="1">
      <c r="A58" s="96">
        <v>1</v>
      </c>
      <c r="B58" s="627"/>
      <c r="C58" s="628"/>
      <c r="D58" s="628"/>
      <c r="E58" s="628"/>
      <c r="F58" s="628"/>
      <c r="G58" s="628"/>
      <c r="H58" s="628"/>
      <c r="I58" s="628"/>
      <c r="J58" s="628"/>
      <c r="K58" s="629"/>
      <c r="L58" s="639"/>
      <c r="M58" s="640"/>
      <c r="N58" s="640"/>
      <c r="O58" s="640"/>
      <c r="P58" s="641"/>
      <c r="Q58" s="630"/>
      <c r="R58" s="631"/>
      <c r="S58" s="631"/>
      <c r="T58" s="631"/>
      <c r="U58" s="632"/>
      <c r="V58" s="284"/>
      <c r="W58" s="657"/>
      <c r="X58" s="658"/>
      <c r="Y58" s="659"/>
      <c r="Z58" s="563"/>
      <c r="AA58" s="563"/>
      <c r="AB58" s="563"/>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612"/>
      <c r="C59" s="613"/>
      <c r="D59" s="613"/>
      <c r="E59" s="613"/>
      <c r="F59" s="613"/>
      <c r="G59" s="613"/>
      <c r="H59" s="613"/>
      <c r="I59" s="613"/>
      <c r="J59" s="613"/>
      <c r="K59" s="614"/>
      <c r="L59" s="609"/>
      <c r="M59" s="610"/>
      <c r="N59" s="610"/>
      <c r="O59" s="610"/>
      <c r="P59" s="611"/>
      <c r="Q59" s="582"/>
      <c r="R59" s="583"/>
      <c r="S59" s="583"/>
      <c r="T59" s="583"/>
      <c r="U59" s="584"/>
      <c r="V59" s="284"/>
      <c r="W59" s="562"/>
      <c r="X59" s="562"/>
      <c r="Y59" s="562"/>
      <c r="Z59" s="559"/>
      <c r="AA59" s="560"/>
      <c r="AB59" s="561"/>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612"/>
      <c r="C60" s="613"/>
      <c r="D60" s="613"/>
      <c r="E60" s="613"/>
      <c r="F60" s="613"/>
      <c r="G60" s="613"/>
      <c r="H60" s="613"/>
      <c r="I60" s="613"/>
      <c r="J60" s="613"/>
      <c r="K60" s="614"/>
      <c r="L60" s="609"/>
      <c r="M60" s="610"/>
      <c r="N60" s="610"/>
      <c r="O60" s="610"/>
      <c r="P60" s="611"/>
      <c r="Q60" s="582"/>
      <c r="R60" s="583"/>
      <c r="S60" s="583"/>
      <c r="T60" s="583"/>
      <c r="U60" s="584"/>
      <c r="V60" s="284"/>
      <c r="W60" s="562"/>
      <c r="X60" s="562"/>
      <c r="Y60" s="562"/>
      <c r="Z60" s="559"/>
      <c r="AA60" s="560"/>
      <c r="AB60" s="561"/>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612"/>
      <c r="C61" s="613"/>
      <c r="D61" s="613"/>
      <c r="E61" s="613"/>
      <c r="F61" s="613"/>
      <c r="G61" s="613"/>
      <c r="H61" s="613"/>
      <c r="I61" s="613"/>
      <c r="J61" s="613"/>
      <c r="K61" s="614"/>
      <c r="L61" s="609"/>
      <c r="M61" s="610"/>
      <c r="N61" s="610"/>
      <c r="O61" s="610"/>
      <c r="P61" s="611"/>
      <c r="Q61" s="582"/>
      <c r="R61" s="583"/>
      <c r="S61" s="583"/>
      <c r="T61" s="583"/>
      <c r="U61" s="584"/>
      <c r="V61" s="284"/>
      <c r="W61" s="562"/>
      <c r="X61" s="562"/>
      <c r="Y61" s="562"/>
      <c r="Z61" s="559"/>
      <c r="AA61" s="560"/>
      <c r="AB61" s="561"/>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612"/>
      <c r="C62" s="613"/>
      <c r="D62" s="613"/>
      <c r="E62" s="613"/>
      <c r="F62" s="613"/>
      <c r="G62" s="613"/>
      <c r="H62" s="613"/>
      <c r="I62" s="613"/>
      <c r="J62" s="613"/>
      <c r="K62" s="614"/>
      <c r="L62" s="609"/>
      <c r="M62" s="610"/>
      <c r="N62" s="610"/>
      <c r="O62" s="610"/>
      <c r="P62" s="611"/>
      <c r="Q62" s="582"/>
      <c r="R62" s="583"/>
      <c r="S62" s="583"/>
      <c r="T62" s="583"/>
      <c r="U62" s="584"/>
      <c r="V62" s="284"/>
      <c r="W62" s="562"/>
      <c r="X62" s="562"/>
      <c r="Y62" s="562"/>
      <c r="Z62" s="563"/>
      <c r="AA62" s="563"/>
      <c r="AB62" s="563"/>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612"/>
      <c r="C63" s="613"/>
      <c r="D63" s="613"/>
      <c r="E63" s="613"/>
      <c r="F63" s="613"/>
      <c r="G63" s="613"/>
      <c r="H63" s="613"/>
      <c r="I63" s="613"/>
      <c r="J63" s="613"/>
      <c r="K63" s="614"/>
      <c r="L63" s="609"/>
      <c r="M63" s="610"/>
      <c r="N63" s="610"/>
      <c r="O63" s="610"/>
      <c r="P63" s="611"/>
      <c r="Q63" s="582"/>
      <c r="R63" s="583"/>
      <c r="S63" s="583"/>
      <c r="T63" s="583"/>
      <c r="U63" s="584"/>
      <c r="V63" s="284"/>
      <c r="W63" s="562"/>
      <c r="X63" s="562"/>
      <c r="Y63" s="562"/>
      <c r="Z63" s="563"/>
      <c r="AA63" s="563"/>
      <c r="AB63" s="563"/>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612"/>
      <c r="C64" s="613"/>
      <c r="D64" s="613"/>
      <c r="E64" s="613"/>
      <c r="F64" s="613"/>
      <c r="G64" s="613"/>
      <c r="H64" s="613"/>
      <c r="I64" s="613"/>
      <c r="J64" s="613"/>
      <c r="K64" s="614"/>
      <c r="L64" s="609"/>
      <c r="M64" s="610"/>
      <c r="N64" s="610"/>
      <c r="O64" s="610"/>
      <c r="P64" s="611"/>
      <c r="Q64" s="582"/>
      <c r="R64" s="583"/>
      <c r="S64" s="583"/>
      <c r="T64" s="583"/>
      <c r="U64" s="584"/>
      <c r="V64" s="284"/>
      <c r="W64" s="562"/>
      <c r="X64" s="562"/>
      <c r="Y64" s="562"/>
      <c r="Z64" s="563"/>
      <c r="AA64" s="563"/>
      <c r="AB64" s="563"/>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612"/>
      <c r="C65" s="613"/>
      <c r="D65" s="613"/>
      <c r="E65" s="613"/>
      <c r="F65" s="613"/>
      <c r="G65" s="613"/>
      <c r="H65" s="613"/>
      <c r="I65" s="613"/>
      <c r="J65" s="613"/>
      <c r="K65" s="614"/>
      <c r="L65" s="609"/>
      <c r="M65" s="610"/>
      <c r="N65" s="610"/>
      <c r="O65" s="610"/>
      <c r="P65" s="611"/>
      <c r="Q65" s="582"/>
      <c r="R65" s="583"/>
      <c r="S65" s="583"/>
      <c r="T65" s="583"/>
      <c r="U65" s="584"/>
      <c r="V65" s="284"/>
      <c r="W65" s="562"/>
      <c r="X65" s="562"/>
      <c r="Y65" s="562"/>
      <c r="Z65" s="563"/>
      <c r="AA65" s="563"/>
      <c r="AB65" s="563"/>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612"/>
      <c r="C66" s="613"/>
      <c r="D66" s="613"/>
      <c r="E66" s="613"/>
      <c r="F66" s="613"/>
      <c r="G66" s="613"/>
      <c r="H66" s="613"/>
      <c r="I66" s="613"/>
      <c r="J66" s="613"/>
      <c r="K66" s="614"/>
      <c r="L66" s="609"/>
      <c r="M66" s="610"/>
      <c r="N66" s="610"/>
      <c r="O66" s="610"/>
      <c r="P66" s="611"/>
      <c r="Q66" s="582"/>
      <c r="R66" s="583"/>
      <c r="S66" s="583"/>
      <c r="T66" s="583"/>
      <c r="U66" s="584"/>
      <c r="V66" s="284"/>
      <c r="W66" s="562"/>
      <c r="X66" s="562"/>
      <c r="Y66" s="562"/>
      <c r="Z66" s="563"/>
      <c r="AA66" s="563"/>
      <c r="AB66" s="563"/>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612"/>
      <c r="C67" s="613"/>
      <c r="D67" s="613"/>
      <c r="E67" s="613"/>
      <c r="F67" s="613"/>
      <c r="G67" s="613"/>
      <c r="H67" s="613"/>
      <c r="I67" s="613"/>
      <c r="J67" s="613"/>
      <c r="K67" s="614"/>
      <c r="L67" s="609"/>
      <c r="M67" s="610"/>
      <c r="N67" s="610"/>
      <c r="O67" s="610"/>
      <c r="P67" s="611"/>
      <c r="Q67" s="582"/>
      <c r="R67" s="583"/>
      <c r="S67" s="583"/>
      <c r="T67" s="583"/>
      <c r="U67" s="584"/>
      <c r="V67" s="284"/>
      <c r="W67" s="562"/>
      <c r="X67" s="562"/>
      <c r="Y67" s="562"/>
      <c r="Z67" s="563"/>
      <c r="AA67" s="563"/>
      <c r="AB67" s="563"/>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612"/>
      <c r="C68" s="613"/>
      <c r="D68" s="613"/>
      <c r="E68" s="613"/>
      <c r="F68" s="613"/>
      <c r="G68" s="613"/>
      <c r="H68" s="613"/>
      <c r="I68" s="613"/>
      <c r="J68" s="613"/>
      <c r="K68" s="614"/>
      <c r="L68" s="609"/>
      <c r="M68" s="610"/>
      <c r="N68" s="610"/>
      <c r="O68" s="610"/>
      <c r="P68" s="611"/>
      <c r="Q68" s="582"/>
      <c r="R68" s="583"/>
      <c r="S68" s="583"/>
      <c r="T68" s="583"/>
      <c r="U68" s="584"/>
      <c r="V68" s="284"/>
      <c r="W68" s="562"/>
      <c r="X68" s="562"/>
      <c r="Y68" s="562"/>
      <c r="Z68" s="563"/>
      <c r="AA68" s="563"/>
      <c r="AB68" s="563"/>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612"/>
      <c r="C69" s="613"/>
      <c r="D69" s="613"/>
      <c r="E69" s="613"/>
      <c r="F69" s="613"/>
      <c r="G69" s="613"/>
      <c r="H69" s="613"/>
      <c r="I69" s="613"/>
      <c r="J69" s="613"/>
      <c r="K69" s="614"/>
      <c r="L69" s="609"/>
      <c r="M69" s="610"/>
      <c r="N69" s="610"/>
      <c r="O69" s="610"/>
      <c r="P69" s="611"/>
      <c r="Q69" s="582"/>
      <c r="R69" s="583"/>
      <c r="S69" s="583"/>
      <c r="T69" s="583"/>
      <c r="U69" s="584"/>
      <c r="V69" s="284"/>
      <c r="W69" s="562"/>
      <c r="X69" s="562"/>
      <c r="Y69" s="562"/>
      <c r="Z69" s="563"/>
      <c r="AA69" s="563"/>
      <c r="AB69" s="563"/>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612"/>
      <c r="C70" s="613"/>
      <c r="D70" s="613"/>
      <c r="E70" s="613"/>
      <c r="F70" s="613"/>
      <c r="G70" s="613"/>
      <c r="H70" s="613"/>
      <c r="I70" s="613"/>
      <c r="J70" s="613"/>
      <c r="K70" s="614"/>
      <c r="L70" s="609"/>
      <c r="M70" s="610"/>
      <c r="N70" s="610"/>
      <c r="O70" s="610"/>
      <c r="P70" s="611"/>
      <c r="Q70" s="582"/>
      <c r="R70" s="583"/>
      <c r="S70" s="583"/>
      <c r="T70" s="583"/>
      <c r="U70" s="584"/>
      <c r="V70" s="284"/>
      <c r="W70" s="562"/>
      <c r="X70" s="562"/>
      <c r="Y70" s="562"/>
      <c r="Z70" s="563"/>
      <c r="AA70" s="563"/>
      <c r="AB70" s="563"/>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612"/>
      <c r="C71" s="613"/>
      <c r="D71" s="613"/>
      <c r="E71" s="613"/>
      <c r="F71" s="613"/>
      <c r="G71" s="613"/>
      <c r="H71" s="613"/>
      <c r="I71" s="613"/>
      <c r="J71" s="613"/>
      <c r="K71" s="614"/>
      <c r="L71" s="609"/>
      <c r="M71" s="610"/>
      <c r="N71" s="610"/>
      <c r="O71" s="610"/>
      <c r="P71" s="611"/>
      <c r="Q71" s="582"/>
      <c r="R71" s="583"/>
      <c r="S71" s="583"/>
      <c r="T71" s="583"/>
      <c r="U71" s="584"/>
      <c r="V71" s="284"/>
      <c r="W71" s="562"/>
      <c r="X71" s="562"/>
      <c r="Y71" s="562"/>
      <c r="Z71" s="563"/>
      <c r="AA71" s="563"/>
      <c r="AB71" s="563"/>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612"/>
      <c r="C72" s="613"/>
      <c r="D72" s="613"/>
      <c r="E72" s="613"/>
      <c r="F72" s="613"/>
      <c r="G72" s="613"/>
      <c r="H72" s="613"/>
      <c r="I72" s="613"/>
      <c r="J72" s="613"/>
      <c r="K72" s="614"/>
      <c r="L72" s="609"/>
      <c r="M72" s="610"/>
      <c r="N72" s="610"/>
      <c r="O72" s="610"/>
      <c r="P72" s="611"/>
      <c r="Q72" s="582"/>
      <c r="R72" s="583"/>
      <c r="S72" s="583"/>
      <c r="T72" s="583"/>
      <c r="U72" s="584"/>
      <c r="V72" s="284"/>
      <c r="W72" s="562"/>
      <c r="X72" s="562"/>
      <c r="Y72" s="562"/>
      <c r="Z72" s="563"/>
      <c r="AA72" s="563"/>
      <c r="AB72" s="563"/>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612"/>
      <c r="C73" s="613"/>
      <c r="D73" s="613"/>
      <c r="E73" s="613"/>
      <c r="F73" s="613"/>
      <c r="G73" s="613"/>
      <c r="H73" s="613"/>
      <c r="I73" s="613"/>
      <c r="J73" s="613"/>
      <c r="K73" s="614"/>
      <c r="L73" s="609"/>
      <c r="M73" s="610"/>
      <c r="N73" s="610"/>
      <c r="O73" s="610"/>
      <c r="P73" s="611"/>
      <c r="Q73" s="582"/>
      <c r="R73" s="583"/>
      <c r="S73" s="583"/>
      <c r="T73" s="583"/>
      <c r="U73" s="584"/>
      <c r="V73" s="284"/>
      <c r="W73" s="562"/>
      <c r="X73" s="562"/>
      <c r="Y73" s="562"/>
      <c r="Z73" s="563"/>
      <c r="AA73" s="563"/>
      <c r="AB73" s="563"/>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612"/>
      <c r="C74" s="613"/>
      <c r="D74" s="613"/>
      <c r="E74" s="613"/>
      <c r="F74" s="613"/>
      <c r="G74" s="613"/>
      <c r="H74" s="613"/>
      <c r="I74" s="613"/>
      <c r="J74" s="613"/>
      <c r="K74" s="614"/>
      <c r="L74" s="609"/>
      <c r="M74" s="610"/>
      <c r="N74" s="610"/>
      <c r="O74" s="610"/>
      <c r="P74" s="611"/>
      <c r="Q74" s="582"/>
      <c r="R74" s="583"/>
      <c r="S74" s="583"/>
      <c r="T74" s="583"/>
      <c r="U74" s="584"/>
      <c r="V74" s="284"/>
      <c r="W74" s="562"/>
      <c r="X74" s="562"/>
      <c r="Y74" s="562"/>
      <c r="Z74" s="559"/>
      <c r="AA74" s="560"/>
      <c r="AB74" s="561"/>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612"/>
      <c r="C75" s="613"/>
      <c r="D75" s="613"/>
      <c r="E75" s="613"/>
      <c r="F75" s="613"/>
      <c r="G75" s="613"/>
      <c r="H75" s="613"/>
      <c r="I75" s="613"/>
      <c r="J75" s="613"/>
      <c r="K75" s="614"/>
      <c r="L75" s="609"/>
      <c r="M75" s="610"/>
      <c r="N75" s="610"/>
      <c r="O75" s="610"/>
      <c r="P75" s="611"/>
      <c r="Q75" s="582"/>
      <c r="R75" s="583"/>
      <c r="S75" s="583"/>
      <c r="T75" s="583"/>
      <c r="U75" s="584"/>
      <c r="V75" s="284"/>
      <c r="W75" s="562"/>
      <c r="X75" s="562"/>
      <c r="Y75" s="562"/>
      <c r="Z75" s="563"/>
      <c r="AA75" s="563"/>
      <c r="AB75" s="563"/>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612"/>
      <c r="C76" s="613"/>
      <c r="D76" s="613"/>
      <c r="E76" s="613"/>
      <c r="F76" s="613"/>
      <c r="G76" s="613"/>
      <c r="H76" s="613"/>
      <c r="I76" s="613"/>
      <c r="J76" s="613"/>
      <c r="K76" s="614"/>
      <c r="L76" s="609"/>
      <c r="M76" s="610"/>
      <c r="N76" s="610"/>
      <c r="O76" s="610"/>
      <c r="P76" s="611"/>
      <c r="Q76" s="582"/>
      <c r="R76" s="583"/>
      <c r="S76" s="583"/>
      <c r="T76" s="583"/>
      <c r="U76" s="584"/>
      <c r="V76" s="284"/>
      <c r="W76" s="562"/>
      <c r="X76" s="562"/>
      <c r="Y76" s="562"/>
      <c r="Z76" s="562"/>
      <c r="AA76" s="562"/>
      <c r="AB76" s="562"/>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612"/>
      <c r="C77" s="613"/>
      <c r="D77" s="613"/>
      <c r="E77" s="613"/>
      <c r="F77" s="613"/>
      <c r="G77" s="613"/>
      <c r="H77" s="613"/>
      <c r="I77" s="613"/>
      <c r="J77" s="613"/>
      <c r="K77" s="614"/>
      <c r="L77" s="609"/>
      <c r="M77" s="610"/>
      <c r="N77" s="610"/>
      <c r="O77" s="610"/>
      <c r="P77" s="611"/>
      <c r="Q77" s="582"/>
      <c r="R77" s="583"/>
      <c r="S77" s="583"/>
      <c r="T77" s="583"/>
      <c r="U77" s="584"/>
      <c r="V77" s="284"/>
      <c r="W77" s="562"/>
      <c r="X77" s="562"/>
      <c r="Y77" s="562"/>
      <c r="Z77" s="563"/>
      <c r="AA77" s="563"/>
      <c r="AB77" s="563"/>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612"/>
      <c r="C78" s="613"/>
      <c r="D78" s="613"/>
      <c r="E78" s="613"/>
      <c r="F78" s="613"/>
      <c r="G78" s="613"/>
      <c r="H78" s="613"/>
      <c r="I78" s="613"/>
      <c r="J78" s="613"/>
      <c r="K78" s="614"/>
      <c r="L78" s="609"/>
      <c r="M78" s="610"/>
      <c r="N78" s="610"/>
      <c r="O78" s="610"/>
      <c r="P78" s="611"/>
      <c r="Q78" s="582"/>
      <c r="R78" s="583"/>
      <c r="S78" s="583"/>
      <c r="T78" s="583"/>
      <c r="U78" s="584"/>
      <c r="V78" s="284"/>
      <c r="W78" s="562"/>
      <c r="X78" s="562"/>
      <c r="Y78" s="562"/>
      <c r="Z78" s="563"/>
      <c r="AA78" s="563"/>
      <c r="AB78" s="563"/>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612"/>
      <c r="C79" s="613"/>
      <c r="D79" s="613"/>
      <c r="E79" s="613"/>
      <c r="F79" s="613"/>
      <c r="G79" s="613"/>
      <c r="H79" s="613"/>
      <c r="I79" s="613"/>
      <c r="J79" s="613"/>
      <c r="K79" s="614"/>
      <c r="L79" s="609"/>
      <c r="M79" s="610"/>
      <c r="N79" s="610"/>
      <c r="O79" s="610"/>
      <c r="P79" s="611"/>
      <c r="Q79" s="582"/>
      <c r="R79" s="583"/>
      <c r="S79" s="583"/>
      <c r="T79" s="583"/>
      <c r="U79" s="584"/>
      <c r="V79" s="284"/>
      <c r="W79" s="562"/>
      <c r="X79" s="562"/>
      <c r="Y79" s="562"/>
      <c r="Z79" s="563"/>
      <c r="AA79" s="563"/>
      <c r="AB79" s="563"/>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612"/>
      <c r="C80" s="613"/>
      <c r="D80" s="613"/>
      <c r="E80" s="613"/>
      <c r="F80" s="613"/>
      <c r="G80" s="613"/>
      <c r="H80" s="613"/>
      <c r="I80" s="613"/>
      <c r="J80" s="613"/>
      <c r="K80" s="614"/>
      <c r="L80" s="609"/>
      <c r="M80" s="610"/>
      <c r="N80" s="610"/>
      <c r="O80" s="610"/>
      <c r="P80" s="611"/>
      <c r="Q80" s="582"/>
      <c r="R80" s="583"/>
      <c r="S80" s="583"/>
      <c r="T80" s="583"/>
      <c r="U80" s="584"/>
      <c r="V80" s="284"/>
      <c r="W80" s="562"/>
      <c r="X80" s="562"/>
      <c r="Y80" s="562"/>
      <c r="Z80" s="563"/>
      <c r="AA80" s="563"/>
      <c r="AB80" s="563"/>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612"/>
      <c r="C81" s="613"/>
      <c r="D81" s="613"/>
      <c r="E81" s="613"/>
      <c r="F81" s="613"/>
      <c r="G81" s="613"/>
      <c r="H81" s="613"/>
      <c r="I81" s="613"/>
      <c r="J81" s="613"/>
      <c r="K81" s="614"/>
      <c r="L81" s="609"/>
      <c r="M81" s="610"/>
      <c r="N81" s="610"/>
      <c r="O81" s="610"/>
      <c r="P81" s="611"/>
      <c r="Q81" s="582"/>
      <c r="R81" s="583"/>
      <c r="S81" s="583"/>
      <c r="T81" s="583"/>
      <c r="U81" s="584"/>
      <c r="V81" s="284"/>
      <c r="W81" s="562"/>
      <c r="X81" s="562"/>
      <c r="Y81" s="562"/>
      <c r="Z81" s="563"/>
      <c r="AA81" s="563"/>
      <c r="AB81" s="563"/>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612"/>
      <c r="C82" s="613"/>
      <c r="D82" s="613"/>
      <c r="E82" s="613"/>
      <c r="F82" s="613"/>
      <c r="G82" s="613"/>
      <c r="H82" s="613"/>
      <c r="I82" s="613"/>
      <c r="J82" s="613"/>
      <c r="K82" s="614"/>
      <c r="L82" s="609"/>
      <c r="M82" s="610"/>
      <c r="N82" s="610"/>
      <c r="O82" s="610"/>
      <c r="P82" s="611"/>
      <c r="Q82" s="582"/>
      <c r="R82" s="583"/>
      <c r="S82" s="583"/>
      <c r="T82" s="583"/>
      <c r="U82" s="584"/>
      <c r="V82" s="284"/>
      <c r="W82" s="562"/>
      <c r="X82" s="562"/>
      <c r="Y82" s="562"/>
      <c r="Z82" s="563"/>
      <c r="AA82" s="563"/>
      <c r="AB82" s="563"/>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612"/>
      <c r="C83" s="613"/>
      <c r="D83" s="613"/>
      <c r="E83" s="613"/>
      <c r="F83" s="613"/>
      <c r="G83" s="613"/>
      <c r="H83" s="613"/>
      <c r="I83" s="613"/>
      <c r="J83" s="613"/>
      <c r="K83" s="614"/>
      <c r="L83" s="609"/>
      <c r="M83" s="610"/>
      <c r="N83" s="610"/>
      <c r="O83" s="610"/>
      <c r="P83" s="611"/>
      <c r="Q83" s="582"/>
      <c r="R83" s="583"/>
      <c r="S83" s="583"/>
      <c r="T83" s="583"/>
      <c r="U83" s="584"/>
      <c r="V83" s="284"/>
      <c r="W83" s="562"/>
      <c r="X83" s="562"/>
      <c r="Y83" s="562"/>
      <c r="Z83" s="563"/>
      <c r="AA83" s="563"/>
      <c r="AB83" s="563"/>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612"/>
      <c r="C84" s="613"/>
      <c r="D84" s="613"/>
      <c r="E84" s="613"/>
      <c r="F84" s="613"/>
      <c r="G84" s="613"/>
      <c r="H84" s="613"/>
      <c r="I84" s="613"/>
      <c r="J84" s="613"/>
      <c r="K84" s="614"/>
      <c r="L84" s="609"/>
      <c r="M84" s="610"/>
      <c r="N84" s="610"/>
      <c r="O84" s="610"/>
      <c r="P84" s="611"/>
      <c r="Q84" s="582"/>
      <c r="R84" s="583"/>
      <c r="S84" s="583"/>
      <c r="T84" s="583"/>
      <c r="U84" s="584"/>
      <c r="V84" s="284"/>
      <c r="W84" s="562"/>
      <c r="X84" s="562"/>
      <c r="Y84" s="562"/>
      <c r="Z84" s="563"/>
      <c r="AA84" s="563"/>
      <c r="AB84" s="563"/>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612"/>
      <c r="C85" s="613"/>
      <c r="D85" s="613"/>
      <c r="E85" s="613"/>
      <c r="F85" s="613"/>
      <c r="G85" s="613"/>
      <c r="H85" s="613"/>
      <c r="I85" s="613"/>
      <c r="J85" s="613"/>
      <c r="K85" s="614"/>
      <c r="L85" s="609"/>
      <c r="M85" s="610"/>
      <c r="N85" s="610"/>
      <c r="O85" s="610"/>
      <c r="P85" s="611"/>
      <c r="Q85" s="582"/>
      <c r="R85" s="583"/>
      <c r="S85" s="583"/>
      <c r="T85" s="583"/>
      <c r="U85" s="584"/>
      <c r="V85" s="284"/>
      <c r="W85" s="562"/>
      <c r="X85" s="562"/>
      <c r="Y85" s="562"/>
      <c r="Z85" s="563"/>
      <c r="AA85" s="563"/>
      <c r="AB85" s="563"/>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612"/>
      <c r="C86" s="613"/>
      <c r="D86" s="613"/>
      <c r="E86" s="613"/>
      <c r="F86" s="613"/>
      <c r="G86" s="613"/>
      <c r="H86" s="613"/>
      <c r="I86" s="613"/>
      <c r="J86" s="613"/>
      <c r="K86" s="614"/>
      <c r="L86" s="609"/>
      <c r="M86" s="610"/>
      <c r="N86" s="610"/>
      <c r="O86" s="610"/>
      <c r="P86" s="611"/>
      <c r="Q86" s="582"/>
      <c r="R86" s="583"/>
      <c r="S86" s="583"/>
      <c r="T86" s="583"/>
      <c r="U86" s="584"/>
      <c r="V86" s="284"/>
      <c r="W86" s="562"/>
      <c r="X86" s="562"/>
      <c r="Y86" s="562"/>
      <c r="Z86" s="563"/>
      <c r="AA86" s="563"/>
      <c r="AB86" s="563"/>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612"/>
      <c r="C87" s="613"/>
      <c r="D87" s="613"/>
      <c r="E87" s="613"/>
      <c r="F87" s="613"/>
      <c r="G87" s="613"/>
      <c r="H87" s="613"/>
      <c r="I87" s="613"/>
      <c r="J87" s="613"/>
      <c r="K87" s="614"/>
      <c r="L87" s="609"/>
      <c r="M87" s="610"/>
      <c r="N87" s="610"/>
      <c r="O87" s="610"/>
      <c r="P87" s="611"/>
      <c r="Q87" s="582"/>
      <c r="R87" s="583"/>
      <c r="S87" s="583"/>
      <c r="T87" s="583"/>
      <c r="U87" s="584"/>
      <c r="V87" s="284"/>
      <c r="W87" s="562"/>
      <c r="X87" s="562"/>
      <c r="Y87" s="562"/>
      <c r="Z87" s="563"/>
      <c r="AA87" s="563"/>
      <c r="AB87" s="563"/>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612"/>
      <c r="C88" s="613"/>
      <c r="D88" s="613"/>
      <c r="E88" s="613"/>
      <c r="F88" s="613"/>
      <c r="G88" s="613"/>
      <c r="H88" s="613"/>
      <c r="I88" s="613"/>
      <c r="J88" s="613"/>
      <c r="K88" s="614"/>
      <c r="L88" s="609"/>
      <c r="M88" s="610"/>
      <c r="N88" s="610"/>
      <c r="O88" s="610"/>
      <c r="P88" s="611"/>
      <c r="Q88" s="582"/>
      <c r="R88" s="583"/>
      <c r="S88" s="583"/>
      <c r="T88" s="583"/>
      <c r="U88" s="584"/>
      <c r="V88" s="284"/>
      <c r="W88" s="562"/>
      <c r="X88" s="562"/>
      <c r="Y88" s="562"/>
      <c r="Z88" s="563"/>
      <c r="AA88" s="563"/>
      <c r="AB88" s="563"/>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612"/>
      <c r="C89" s="613"/>
      <c r="D89" s="613"/>
      <c r="E89" s="613"/>
      <c r="F89" s="613"/>
      <c r="G89" s="613"/>
      <c r="H89" s="613"/>
      <c r="I89" s="613"/>
      <c r="J89" s="613"/>
      <c r="K89" s="614"/>
      <c r="L89" s="609"/>
      <c r="M89" s="610"/>
      <c r="N89" s="610"/>
      <c r="O89" s="610"/>
      <c r="P89" s="611"/>
      <c r="Q89" s="582"/>
      <c r="R89" s="583"/>
      <c r="S89" s="583"/>
      <c r="T89" s="583"/>
      <c r="U89" s="584"/>
      <c r="V89" s="284"/>
      <c r="W89" s="562"/>
      <c r="X89" s="562"/>
      <c r="Y89" s="562"/>
      <c r="Z89" s="563"/>
      <c r="AA89" s="563"/>
      <c r="AB89" s="563"/>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612"/>
      <c r="C90" s="613"/>
      <c r="D90" s="613"/>
      <c r="E90" s="613"/>
      <c r="F90" s="613"/>
      <c r="G90" s="613"/>
      <c r="H90" s="613"/>
      <c r="I90" s="613"/>
      <c r="J90" s="613"/>
      <c r="K90" s="614"/>
      <c r="L90" s="609"/>
      <c r="M90" s="610"/>
      <c r="N90" s="610"/>
      <c r="O90" s="610"/>
      <c r="P90" s="611"/>
      <c r="Q90" s="582"/>
      <c r="R90" s="583"/>
      <c r="S90" s="583"/>
      <c r="T90" s="583"/>
      <c r="U90" s="584"/>
      <c r="V90" s="284"/>
      <c r="W90" s="562"/>
      <c r="X90" s="562"/>
      <c r="Y90" s="562"/>
      <c r="Z90" s="563"/>
      <c r="AA90" s="563"/>
      <c r="AB90" s="563"/>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612"/>
      <c r="C91" s="613"/>
      <c r="D91" s="613"/>
      <c r="E91" s="613"/>
      <c r="F91" s="613"/>
      <c r="G91" s="613"/>
      <c r="H91" s="613"/>
      <c r="I91" s="613"/>
      <c r="J91" s="613"/>
      <c r="K91" s="614"/>
      <c r="L91" s="609"/>
      <c r="M91" s="610"/>
      <c r="N91" s="610"/>
      <c r="O91" s="610"/>
      <c r="P91" s="611"/>
      <c r="Q91" s="582"/>
      <c r="R91" s="583"/>
      <c r="S91" s="583"/>
      <c r="T91" s="583"/>
      <c r="U91" s="584"/>
      <c r="V91" s="284"/>
      <c r="W91" s="562"/>
      <c r="X91" s="562"/>
      <c r="Y91" s="562"/>
      <c r="Z91" s="563"/>
      <c r="AA91" s="563"/>
      <c r="AB91" s="563"/>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612"/>
      <c r="C92" s="613"/>
      <c r="D92" s="613"/>
      <c r="E92" s="613"/>
      <c r="F92" s="613"/>
      <c r="G92" s="613"/>
      <c r="H92" s="613"/>
      <c r="I92" s="613"/>
      <c r="J92" s="613"/>
      <c r="K92" s="614"/>
      <c r="L92" s="609"/>
      <c r="M92" s="610"/>
      <c r="N92" s="610"/>
      <c r="O92" s="610"/>
      <c r="P92" s="611"/>
      <c r="Q92" s="582"/>
      <c r="R92" s="583"/>
      <c r="S92" s="583"/>
      <c r="T92" s="583"/>
      <c r="U92" s="584"/>
      <c r="V92" s="284"/>
      <c r="W92" s="562"/>
      <c r="X92" s="562"/>
      <c r="Y92" s="562"/>
      <c r="Z92" s="563"/>
      <c r="AA92" s="563"/>
      <c r="AB92" s="563"/>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612"/>
      <c r="C93" s="613"/>
      <c r="D93" s="613"/>
      <c r="E93" s="613"/>
      <c r="F93" s="613"/>
      <c r="G93" s="613"/>
      <c r="H93" s="613"/>
      <c r="I93" s="613"/>
      <c r="J93" s="613"/>
      <c r="K93" s="614"/>
      <c r="L93" s="609"/>
      <c r="M93" s="610"/>
      <c r="N93" s="610"/>
      <c r="O93" s="610"/>
      <c r="P93" s="611"/>
      <c r="Q93" s="582"/>
      <c r="R93" s="583"/>
      <c r="S93" s="583"/>
      <c r="T93" s="583"/>
      <c r="U93" s="584"/>
      <c r="V93" s="284"/>
      <c r="W93" s="562"/>
      <c r="X93" s="562"/>
      <c r="Y93" s="562"/>
      <c r="Z93" s="563"/>
      <c r="AA93" s="563"/>
      <c r="AB93" s="563"/>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612"/>
      <c r="C94" s="613"/>
      <c r="D94" s="613"/>
      <c r="E94" s="613"/>
      <c r="F94" s="613"/>
      <c r="G94" s="613"/>
      <c r="H94" s="613"/>
      <c r="I94" s="613"/>
      <c r="J94" s="613"/>
      <c r="K94" s="614"/>
      <c r="L94" s="609"/>
      <c r="M94" s="610"/>
      <c r="N94" s="610"/>
      <c r="O94" s="610"/>
      <c r="P94" s="611"/>
      <c r="Q94" s="582"/>
      <c r="R94" s="583"/>
      <c r="S94" s="583"/>
      <c r="T94" s="583"/>
      <c r="U94" s="584"/>
      <c r="V94" s="284"/>
      <c r="W94" s="562"/>
      <c r="X94" s="562"/>
      <c r="Y94" s="562"/>
      <c r="Z94" s="563"/>
      <c r="AA94" s="563"/>
      <c r="AB94" s="563"/>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612"/>
      <c r="C95" s="613"/>
      <c r="D95" s="613"/>
      <c r="E95" s="613"/>
      <c r="F95" s="613"/>
      <c r="G95" s="613"/>
      <c r="H95" s="613"/>
      <c r="I95" s="613"/>
      <c r="J95" s="613"/>
      <c r="K95" s="614"/>
      <c r="L95" s="609"/>
      <c r="M95" s="610"/>
      <c r="N95" s="610"/>
      <c r="O95" s="610"/>
      <c r="P95" s="611"/>
      <c r="Q95" s="582"/>
      <c r="R95" s="583"/>
      <c r="S95" s="583"/>
      <c r="T95" s="583"/>
      <c r="U95" s="584"/>
      <c r="V95" s="284"/>
      <c r="W95" s="562"/>
      <c r="X95" s="562"/>
      <c r="Y95" s="562"/>
      <c r="Z95" s="563"/>
      <c r="AA95" s="563"/>
      <c r="AB95" s="563"/>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612"/>
      <c r="C96" s="613"/>
      <c r="D96" s="613"/>
      <c r="E96" s="613"/>
      <c r="F96" s="613"/>
      <c r="G96" s="613"/>
      <c r="H96" s="613"/>
      <c r="I96" s="613"/>
      <c r="J96" s="613"/>
      <c r="K96" s="614"/>
      <c r="L96" s="609"/>
      <c r="M96" s="610"/>
      <c r="N96" s="610"/>
      <c r="O96" s="610"/>
      <c r="P96" s="611"/>
      <c r="Q96" s="582"/>
      <c r="R96" s="583"/>
      <c r="S96" s="583"/>
      <c r="T96" s="583"/>
      <c r="U96" s="584"/>
      <c r="V96" s="284"/>
      <c r="W96" s="562"/>
      <c r="X96" s="562"/>
      <c r="Y96" s="562"/>
      <c r="Z96" s="563"/>
      <c r="AA96" s="563"/>
      <c r="AB96" s="563"/>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612"/>
      <c r="C97" s="613"/>
      <c r="D97" s="613"/>
      <c r="E97" s="613"/>
      <c r="F97" s="613"/>
      <c r="G97" s="613"/>
      <c r="H97" s="613"/>
      <c r="I97" s="613"/>
      <c r="J97" s="613"/>
      <c r="K97" s="614"/>
      <c r="L97" s="609"/>
      <c r="M97" s="610"/>
      <c r="N97" s="610"/>
      <c r="O97" s="610"/>
      <c r="P97" s="611"/>
      <c r="Q97" s="582"/>
      <c r="R97" s="583"/>
      <c r="S97" s="583"/>
      <c r="T97" s="583"/>
      <c r="U97" s="584"/>
      <c r="V97" s="284"/>
      <c r="W97" s="562"/>
      <c r="X97" s="562"/>
      <c r="Y97" s="562"/>
      <c r="Z97" s="563"/>
      <c r="AA97" s="563"/>
      <c r="AB97" s="563"/>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612"/>
      <c r="C98" s="613"/>
      <c r="D98" s="613"/>
      <c r="E98" s="613"/>
      <c r="F98" s="613"/>
      <c r="G98" s="613"/>
      <c r="H98" s="613"/>
      <c r="I98" s="613"/>
      <c r="J98" s="613"/>
      <c r="K98" s="614"/>
      <c r="L98" s="609"/>
      <c r="M98" s="610"/>
      <c r="N98" s="610"/>
      <c r="O98" s="610"/>
      <c r="P98" s="611"/>
      <c r="Q98" s="582"/>
      <c r="R98" s="583"/>
      <c r="S98" s="583"/>
      <c r="T98" s="583"/>
      <c r="U98" s="584"/>
      <c r="V98" s="284"/>
      <c r="W98" s="562"/>
      <c r="X98" s="562"/>
      <c r="Y98" s="562"/>
      <c r="Z98" s="563"/>
      <c r="AA98" s="563"/>
      <c r="AB98" s="563"/>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612"/>
      <c r="C99" s="613"/>
      <c r="D99" s="613"/>
      <c r="E99" s="613"/>
      <c r="F99" s="613"/>
      <c r="G99" s="613"/>
      <c r="H99" s="613"/>
      <c r="I99" s="613"/>
      <c r="J99" s="613"/>
      <c r="K99" s="614"/>
      <c r="L99" s="609"/>
      <c r="M99" s="610"/>
      <c r="N99" s="610"/>
      <c r="O99" s="610"/>
      <c r="P99" s="611"/>
      <c r="Q99" s="582"/>
      <c r="R99" s="583"/>
      <c r="S99" s="583"/>
      <c r="T99" s="583"/>
      <c r="U99" s="584"/>
      <c r="V99" s="284"/>
      <c r="W99" s="562"/>
      <c r="X99" s="562"/>
      <c r="Y99" s="562"/>
      <c r="Z99" s="563"/>
      <c r="AA99" s="563"/>
      <c r="AB99" s="563"/>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612"/>
      <c r="C100" s="613"/>
      <c r="D100" s="613"/>
      <c r="E100" s="613"/>
      <c r="F100" s="613"/>
      <c r="G100" s="613"/>
      <c r="H100" s="613"/>
      <c r="I100" s="613"/>
      <c r="J100" s="613"/>
      <c r="K100" s="614"/>
      <c r="L100" s="609"/>
      <c r="M100" s="610"/>
      <c r="N100" s="610"/>
      <c r="O100" s="610"/>
      <c r="P100" s="611"/>
      <c r="Q100" s="582"/>
      <c r="R100" s="583"/>
      <c r="S100" s="583"/>
      <c r="T100" s="583"/>
      <c r="U100" s="584"/>
      <c r="V100" s="284"/>
      <c r="W100" s="562"/>
      <c r="X100" s="562"/>
      <c r="Y100" s="562"/>
      <c r="Z100" s="563"/>
      <c r="AA100" s="563"/>
      <c r="AB100" s="563"/>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612"/>
      <c r="C101" s="613"/>
      <c r="D101" s="613"/>
      <c r="E101" s="613"/>
      <c r="F101" s="613"/>
      <c r="G101" s="613"/>
      <c r="H101" s="613"/>
      <c r="I101" s="613"/>
      <c r="J101" s="613"/>
      <c r="K101" s="614"/>
      <c r="L101" s="609"/>
      <c r="M101" s="610"/>
      <c r="N101" s="610"/>
      <c r="O101" s="610"/>
      <c r="P101" s="611"/>
      <c r="Q101" s="582"/>
      <c r="R101" s="583"/>
      <c r="S101" s="583"/>
      <c r="T101" s="583"/>
      <c r="U101" s="584"/>
      <c r="V101" s="284"/>
      <c r="W101" s="562"/>
      <c r="X101" s="562"/>
      <c r="Y101" s="562"/>
      <c r="Z101" s="563"/>
      <c r="AA101" s="563"/>
      <c r="AB101" s="563"/>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612"/>
      <c r="C102" s="613"/>
      <c r="D102" s="613"/>
      <c r="E102" s="613"/>
      <c r="F102" s="613"/>
      <c r="G102" s="613"/>
      <c r="H102" s="613"/>
      <c r="I102" s="613"/>
      <c r="J102" s="613"/>
      <c r="K102" s="614"/>
      <c r="L102" s="609"/>
      <c r="M102" s="610"/>
      <c r="N102" s="610"/>
      <c r="O102" s="610"/>
      <c r="P102" s="611"/>
      <c r="Q102" s="582"/>
      <c r="R102" s="583"/>
      <c r="S102" s="583"/>
      <c r="T102" s="583"/>
      <c r="U102" s="584"/>
      <c r="V102" s="284"/>
      <c r="W102" s="562"/>
      <c r="X102" s="562"/>
      <c r="Y102" s="562"/>
      <c r="Z102" s="563"/>
      <c r="AA102" s="563"/>
      <c r="AB102" s="563"/>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612"/>
      <c r="C103" s="613"/>
      <c r="D103" s="613"/>
      <c r="E103" s="613"/>
      <c r="F103" s="613"/>
      <c r="G103" s="613"/>
      <c r="H103" s="613"/>
      <c r="I103" s="613"/>
      <c r="J103" s="613"/>
      <c r="K103" s="614"/>
      <c r="L103" s="609"/>
      <c r="M103" s="610"/>
      <c r="N103" s="610"/>
      <c r="O103" s="610"/>
      <c r="P103" s="611"/>
      <c r="Q103" s="582"/>
      <c r="R103" s="583"/>
      <c r="S103" s="583"/>
      <c r="T103" s="583"/>
      <c r="U103" s="584"/>
      <c r="V103" s="284"/>
      <c r="W103" s="562"/>
      <c r="X103" s="562"/>
      <c r="Y103" s="562"/>
      <c r="Z103" s="563"/>
      <c r="AA103" s="563"/>
      <c r="AB103" s="563"/>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612"/>
      <c r="C104" s="613"/>
      <c r="D104" s="613"/>
      <c r="E104" s="613"/>
      <c r="F104" s="613"/>
      <c r="G104" s="613"/>
      <c r="H104" s="613"/>
      <c r="I104" s="613"/>
      <c r="J104" s="613"/>
      <c r="K104" s="614"/>
      <c r="L104" s="609"/>
      <c r="M104" s="610"/>
      <c r="N104" s="610"/>
      <c r="O104" s="610"/>
      <c r="P104" s="611"/>
      <c r="Q104" s="582"/>
      <c r="R104" s="583"/>
      <c r="S104" s="583"/>
      <c r="T104" s="583"/>
      <c r="U104" s="584"/>
      <c r="V104" s="284"/>
      <c r="W104" s="562"/>
      <c r="X104" s="562"/>
      <c r="Y104" s="562"/>
      <c r="Z104" s="563"/>
      <c r="AA104" s="563"/>
      <c r="AB104" s="563"/>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612"/>
      <c r="C105" s="613"/>
      <c r="D105" s="613"/>
      <c r="E105" s="613"/>
      <c r="F105" s="613"/>
      <c r="G105" s="613"/>
      <c r="H105" s="613"/>
      <c r="I105" s="613"/>
      <c r="J105" s="613"/>
      <c r="K105" s="614"/>
      <c r="L105" s="609"/>
      <c r="M105" s="610"/>
      <c r="N105" s="610"/>
      <c r="O105" s="610"/>
      <c r="P105" s="611"/>
      <c r="Q105" s="582"/>
      <c r="R105" s="583"/>
      <c r="S105" s="583"/>
      <c r="T105" s="583"/>
      <c r="U105" s="584"/>
      <c r="V105" s="284"/>
      <c r="W105" s="562"/>
      <c r="X105" s="562"/>
      <c r="Y105" s="562"/>
      <c r="Z105" s="563"/>
      <c r="AA105" s="563"/>
      <c r="AB105" s="563"/>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612"/>
      <c r="C106" s="613"/>
      <c r="D106" s="613"/>
      <c r="E106" s="613"/>
      <c r="F106" s="613"/>
      <c r="G106" s="613"/>
      <c r="H106" s="613"/>
      <c r="I106" s="613"/>
      <c r="J106" s="613"/>
      <c r="K106" s="614"/>
      <c r="L106" s="609"/>
      <c r="M106" s="610"/>
      <c r="N106" s="610"/>
      <c r="O106" s="610"/>
      <c r="P106" s="611"/>
      <c r="Q106" s="582"/>
      <c r="R106" s="583"/>
      <c r="S106" s="583"/>
      <c r="T106" s="583"/>
      <c r="U106" s="584"/>
      <c r="V106" s="284"/>
      <c r="W106" s="562"/>
      <c r="X106" s="562"/>
      <c r="Y106" s="562"/>
      <c r="Z106" s="563"/>
      <c r="AA106" s="563"/>
      <c r="AB106" s="563"/>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612"/>
      <c r="C107" s="613"/>
      <c r="D107" s="613"/>
      <c r="E107" s="613"/>
      <c r="F107" s="613"/>
      <c r="G107" s="613"/>
      <c r="H107" s="613"/>
      <c r="I107" s="613"/>
      <c r="J107" s="613"/>
      <c r="K107" s="614"/>
      <c r="L107" s="609"/>
      <c r="M107" s="610"/>
      <c r="N107" s="610"/>
      <c r="O107" s="610"/>
      <c r="P107" s="611"/>
      <c r="Q107" s="582"/>
      <c r="R107" s="583"/>
      <c r="S107" s="583"/>
      <c r="T107" s="583"/>
      <c r="U107" s="584"/>
      <c r="V107" s="284"/>
      <c r="W107" s="562"/>
      <c r="X107" s="562"/>
      <c r="Y107" s="562"/>
      <c r="Z107" s="563"/>
      <c r="AA107" s="563"/>
      <c r="AB107" s="563"/>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612"/>
      <c r="C108" s="613"/>
      <c r="D108" s="613"/>
      <c r="E108" s="613"/>
      <c r="F108" s="613"/>
      <c r="G108" s="613"/>
      <c r="H108" s="613"/>
      <c r="I108" s="613"/>
      <c r="J108" s="613"/>
      <c r="K108" s="614"/>
      <c r="L108" s="609"/>
      <c r="M108" s="610"/>
      <c r="N108" s="610"/>
      <c r="O108" s="610"/>
      <c r="P108" s="611"/>
      <c r="Q108" s="582"/>
      <c r="R108" s="583"/>
      <c r="S108" s="583"/>
      <c r="T108" s="583"/>
      <c r="U108" s="584"/>
      <c r="V108" s="284"/>
      <c r="W108" s="562"/>
      <c r="X108" s="562"/>
      <c r="Y108" s="562"/>
      <c r="Z108" s="563"/>
      <c r="AA108" s="563"/>
      <c r="AB108" s="563"/>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615"/>
      <c r="C109" s="616"/>
      <c r="D109" s="616"/>
      <c r="E109" s="616"/>
      <c r="F109" s="616"/>
      <c r="G109" s="616"/>
      <c r="H109" s="616"/>
      <c r="I109" s="616"/>
      <c r="J109" s="616"/>
      <c r="K109" s="616"/>
      <c r="L109" s="609"/>
      <c r="M109" s="610"/>
      <c r="N109" s="610"/>
      <c r="O109" s="610"/>
      <c r="P109" s="611"/>
      <c r="Q109" s="582"/>
      <c r="R109" s="583"/>
      <c r="S109" s="583"/>
      <c r="T109" s="583"/>
      <c r="U109" s="584"/>
      <c r="V109" s="284"/>
      <c r="W109" s="559"/>
      <c r="X109" s="560"/>
      <c r="Y109" s="561"/>
      <c r="Z109" s="563"/>
      <c r="AA109" s="563"/>
      <c r="AB109" s="563"/>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615"/>
      <c r="C110" s="616"/>
      <c r="D110" s="616"/>
      <c r="E110" s="616"/>
      <c r="F110" s="616"/>
      <c r="G110" s="616"/>
      <c r="H110" s="616"/>
      <c r="I110" s="616"/>
      <c r="J110" s="616"/>
      <c r="K110" s="616"/>
      <c r="L110" s="609"/>
      <c r="M110" s="610"/>
      <c r="N110" s="610"/>
      <c r="O110" s="610"/>
      <c r="P110" s="611"/>
      <c r="Q110" s="582"/>
      <c r="R110" s="583"/>
      <c r="S110" s="583"/>
      <c r="T110" s="583"/>
      <c r="U110" s="584"/>
      <c r="V110" s="284"/>
      <c r="W110" s="559"/>
      <c r="X110" s="560"/>
      <c r="Y110" s="561"/>
      <c r="Z110" s="563"/>
      <c r="AA110" s="563"/>
      <c r="AB110" s="563"/>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615"/>
      <c r="C111" s="616"/>
      <c r="D111" s="616"/>
      <c r="E111" s="616"/>
      <c r="F111" s="616"/>
      <c r="G111" s="616"/>
      <c r="H111" s="616"/>
      <c r="I111" s="616"/>
      <c r="J111" s="616"/>
      <c r="K111" s="616"/>
      <c r="L111" s="609"/>
      <c r="M111" s="610"/>
      <c r="N111" s="610"/>
      <c r="O111" s="610"/>
      <c r="P111" s="611"/>
      <c r="Q111" s="582"/>
      <c r="R111" s="583"/>
      <c r="S111" s="583"/>
      <c r="T111" s="583"/>
      <c r="U111" s="584"/>
      <c r="V111" s="284"/>
      <c r="W111" s="559"/>
      <c r="X111" s="560"/>
      <c r="Y111" s="561"/>
      <c r="Z111" s="563"/>
      <c r="AA111" s="563"/>
      <c r="AB111" s="563"/>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615"/>
      <c r="C112" s="616"/>
      <c r="D112" s="616"/>
      <c r="E112" s="616"/>
      <c r="F112" s="616"/>
      <c r="G112" s="616"/>
      <c r="H112" s="616"/>
      <c r="I112" s="616"/>
      <c r="J112" s="616"/>
      <c r="K112" s="616"/>
      <c r="L112" s="609"/>
      <c r="M112" s="610"/>
      <c r="N112" s="610"/>
      <c r="O112" s="610"/>
      <c r="P112" s="611"/>
      <c r="Q112" s="582"/>
      <c r="R112" s="583"/>
      <c r="S112" s="583"/>
      <c r="T112" s="583"/>
      <c r="U112" s="584"/>
      <c r="V112" s="284"/>
      <c r="W112" s="559"/>
      <c r="X112" s="560"/>
      <c r="Y112" s="561"/>
      <c r="Z112" s="563"/>
      <c r="AA112" s="563"/>
      <c r="AB112" s="563"/>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615"/>
      <c r="C113" s="616"/>
      <c r="D113" s="616"/>
      <c r="E113" s="616"/>
      <c r="F113" s="616"/>
      <c r="G113" s="616"/>
      <c r="H113" s="616"/>
      <c r="I113" s="616"/>
      <c r="J113" s="616"/>
      <c r="K113" s="616"/>
      <c r="L113" s="609"/>
      <c r="M113" s="610"/>
      <c r="N113" s="610"/>
      <c r="O113" s="610"/>
      <c r="P113" s="611"/>
      <c r="Q113" s="582"/>
      <c r="R113" s="583"/>
      <c r="S113" s="583"/>
      <c r="T113" s="583"/>
      <c r="U113" s="584"/>
      <c r="V113" s="284"/>
      <c r="W113" s="559"/>
      <c r="X113" s="560"/>
      <c r="Y113" s="561"/>
      <c r="Z113" s="563"/>
      <c r="AA113" s="563"/>
      <c r="AB113" s="563"/>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615"/>
      <c r="C114" s="616"/>
      <c r="D114" s="616"/>
      <c r="E114" s="616"/>
      <c r="F114" s="616"/>
      <c r="G114" s="616"/>
      <c r="H114" s="616"/>
      <c r="I114" s="616"/>
      <c r="J114" s="616"/>
      <c r="K114" s="616"/>
      <c r="L114" s="609"/>
      <c r="M114" s="610"/>
      <c r="N114" s="610"/>
      <c r="O114" s="610"/>
      <c r="P114" s="611"/>
      <c r="Q114" s="582"/>
      <c r="R114" s="583"/>
      <c r="S114" s="583"/>
      <c r="T114" s="583"/>
      <c r="U114" s="584"/>
      <c r="V114" s="284"/>
      <c r="W114" s="559"/>
      <c r="X114" s="560"/>
      <c r="Y114" s="561"/>
      <c r="Z114" s="563"/>
      <c r="AA114" s="563"/>
      <c r="AB114" s="563"/>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615"/>
      <c r="C115" s="616"/>
      <c r="D115" s="616"/>
      <c r="E115" s="616"/>
      <c r="F115" s="616"/>
      <c r="G115" s="616"/>
      <c r="H115" s="616"/>
      <c r="I115" s="616"/>
      <c r="J115" s="616"/>
      <c r="K115" s="616"/>
      <c r="L115" s="609"/>
      <c r="M115" s="610"/>
      <c r="N115" s="610"/>
      <c r="O115" s="610"/>
      <c r="P115" s="611"/>
      <c r="Q115" s="582"/>
      <c r="R115" s="583"/>
      <c r="S115" s="583"/>
      <c r="T115" s="583"/>
      <c r="U115" s="584"/>
      <c r="V115" s="284"/>
      <c r="W115" s="559"/>
      <c r="X115" s="560"/>
      <c r="Y115" s="561"/>
      <c r="Z115" s="563"/>
      <c r="AA115" s="563"/>
      <c r="AB115" s="563"/>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615"/>
      <c r="C116" s="616"/>
      <c r="D116" s="616"/>
      <c r="E116" s="616"/>
      <c r="F116" s="616"/>
      <c r="G116" s="616"/>
      <c r="H116" s="616"/>
      <c r="I116" s="616"/>
      <c r="J116" s="616"/>
      <c r="K116" s="616"/>
      <c r="L116" s="609"/>
      <c r="M116" s="610"/>
      <c r="N116" s="610"/>
      <c r="O116" s="610"/>
      <c r="P116" s="611"/>
      <c r="Q116" s="582"/>
      <c r="R116" s="583"/>
      <c r="S116" s="583"/>
      <c r="T116" s="583"/>
      <c r="U116" s="584"/>
      <c r="V116" s="284"/>
      <c r="W116" s="559"/>
      <c r="X116" s="560"/>
      <c r="Y116" s="561"/>
      <c r="Z116" s="563"/>
      <c r="AA116" s="563"/>
      <c r="AB116" s="563"/>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615"/>
      <c r="C117" s="616"/>
      <c r="D117" s="616"/>
      <c r="E117" s="616"/>
      <c r="F117" s="616"/>
      <c r="G117" s="616"/>
      <c r="H117" s="616"/>
      <c r="I117" s="616"/>
      <c r="J117" s="616"/>
      <c r="K117" s="616"/>
      <c r="L117" s="609"/>
      <c r="M117" s="610"/>
      <c r="N117" s="610"/>
      <c r="O117" s="610"/>
      <c r="P117" s="611"/>
      <c r="Q117" s="582"/>
      <c r="R117" s="583"/>
      <c r="S117" s="583"/>
      <c r="T117" s="583"/>
      <c r="U117" s="584"/>
      <c r="V117" s="284"/>
      <c r="W117" s="559"/>
      <c r="X117" s="560"/>
      <c r="Y117" s="561"/>
      <c r="Z117" s="563"/>
      <c r="AA117" s="563"/>
      <c r="AB117" s="563"/>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615"/>
      <c r="C118" s="616"/>
      <c r="D118" s="616"/>
      <c r="E118" s="616"/>
      <c r="F118" s="616"/>
      <c r="G118" s="616"/>
      <c r="H118" s="616"/>
      <c r="I118" s="616"/>
      <c r="J118" s="616"/>
      <c r="K118" s="616"/>
      <c r="L118" s="609"/>
      <c r="M118" s="610"/>
      <c r="N118" s="610"/>
      <c r="O118" s="610"/>
      <c r="P118" s="611"/>
      <c r="Q118" s="582"/>
      <c r="R118" s="583"/>
      <c r="S118" s="583"/>
      <c r="T118" s="583"/>
      <c r="U118" s="584"/>
      <c r="V118" s="284"/>
      <c r="W118" s="559"/>
      <c r="X118" s="560"/>
      <c r="Y118" s="561"/>
      <c r="Z118" s="563"/>
      <c r="AA118" s="563"/>
      <c r="AB118" s="563"/>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615"/>
      <c r="C119" s="616"/>
      <c r="D119" s="616"/>
      <c r="E119" s="616"/>
      <c r="F119" s="616"/>
      <c r="G119" s="616"/>
      <c r="H119" s="616"/>
      <c r="I119" s="616"/>
      <c r="J119" s="616"/>
      <c r="K119" s="616"/>
      <c r="L119" s="609"/>
      <c r="M119" s="610"/>
      <c r="N119" s="610"/>
      <c r="O119" s="610"/>
      <c r="P119" s="611"/>
      <c r="Q119" s="582"/>
      <c r="R119" s="583"/>
      <c r="S119" s="583"/>
      <c r="T119" s="583"/>
      <c r="U119" s="584"/>
      <c r="V119" s="284"/>
      <c r="W119" s="559"/>
      <c r="X119" s="560"/>
      <c r="Y119" s="561"/>
      <c r="Z119" s="563"/>
      <c r="AA119" s="563"/>
      <c r="AB119" s="563"/>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615"/>
      <c r="C120" s="616"/>
      <c r="D120" s="616"/>
      <c r="E120" s="616"/>
      <c r="F120" s="616"/>
      <c r="G120" s="616"/>
      <c r="H120" s="616"/>
      <c r="I120" s="616"/>
      <c r="J120" s="616"/>
      <c r="K120" s="616"/>
      <c r="L120" s="609"/>
      <c r="M120" s="610"/>
      <c r="N120" s="610"/>
      <c r="O120" s="610"/>
      <c r="P120" s="611"/>
      <c r="Q120" s="582"/>
      <c r="R120" s="583"/>
      <c r="S120" s="583"/>
      <c r="T120" s="583"/>
      <c r="U120" s="584"/>
      <c r="V120" s="284"/>
      <c r="W120" s="559"/>
      <c r="X120" s="560"/>
      <c r="Y120" s="561"/>
      <c r="Z120" s="563"/>
      <c r="AA120" s="563"/>
      <c r="AB120" s="563"/>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615"/>
      <c r="C121" s="616"/>
      <c r="D121" s="616"/>
      <c r="E121" s="616"/>
      <c r="F121" s="616"/>
      <c r="G121" s="616"/>
      <c r="H121" s="616"/>
      <c r="I121" s="616"/>
      <c r="J121" s="616"/>
      <c r="K121" s="616"/>
      <c r="L121" s="609"/>
      <c r="M121" s="610"/>
      <c r="N121" s="610"/>
      <c r="O121" s="610"/>
      <c r="P121" s="611"/>
      <c r="Q121" s="582"/>
      <c r="R121" s="583"/>
      <c r="S121" s="583"/>
      <c r="T121" s="583"/>
      <c r="U121" s="584"/>
      <c r="V121" s="284"/>
      <c r="W121" s="559"/>
      <c r="X121" s="560"/>
      <c r="Y121" s="561"/>
      <c r="Z121" s="563"/>
      <c r="AA121" s="563"/>
      <c r="AB121" s="563"/>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615"/>
      <c r="C122" s="616"/>
      <c r="D122" s="616"/>
      <c r="E122" s="616"/>
      <c r="F122" s="616"/>
      <c r="G122" s="616"/>
      <c r="H122" s="616"/>
      <c r="I122" s="616"/>
      <c r="J122" s="616"/>
      <c r="K122" s="616"/>
      <c r="L122" s="609"/>
      <c r="M122" s="610"/>
      <c r="N122" s="610"/>
      <c r="O122" s="610"/>
      <c r="P122" s="611"/>
      <c r="Q122" s="582"/>
      <c r="R122" s="583"/>
      <c r="S122" s="583"/>
      <c r="T122" s="583"/>
      <c r="U122" s="584"/>
      <c r="V122" s="284"/>
      <c r="W122" s="559"/>
      <c r="X122" s="560"/>
      <c r="Y122" s="561"/>
      <c r="Z122" s="563"/>
      <c r="AA122" s="563"/>
      <c r="AB122" s="563"/>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615"/>
      <c r="C123" s="616"/>
      <c r="D123" s="616"/>
      <c r="E123" s="616"/>
      <c r="F123" s="616"/>
      <c r="G123" s="616"/>
      <c r="H123" s="616"/>
      <c r="I123" s="616"/>
      <c r="J123" s="616"/>
      <c r="K123" s="616"/>
      <c r="L123" s="609"/>
      <c r="M123" s="610"/>
      <c r="N123" s="610"/>
      <c r="O123" s="610"/>
      <c r="P123" s="611"/>
      <c r="Q123" s="582"/>
      <c r="R123" s="583"/>
      <c r="S123" s="583"/>
      <c r="T123" s="583"/>
      <c r="U123" s="584"/>
      <c r="V123" s="284"/>
      <c r="W123" s="559"/>
      <c r="X123" s="560"/>
      <c r="Y123" s="561"/>
      <c r="Z123" s="563"/>
      <c r="AA123" s="563"/>
      <c r="AB123" s="563"/>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615"/>
      <c r="C124" s="616"/>
      <c r="D124" s="616"/>
      <c r="E124" s="616"/>
      <c r="F124" s="616"/>
      <c r="G124" s="616"/>
      <c r="H124" s="616"/>
      <c r="I124" s="616"/>
      <c r="J124" s="616"/>
      <c r="K124" s="616"/>
      <c r="L124" s="609"/>
      <c r="M124" s="610"/>
      <c r="N124" s="610"/>
      <c r="O124" s="610"/>
      <c r="P124" s="611"/>
      <c r="Q124" s="582"/>
      <c r="R124" s="583"/>
      <c r="S124" s="583"/>
      <c r="T124" s="583"/>
      <c r="U124" s="584"/>
      <c r="V124" s="284"/>
      <c r="W124" s="559"/>
      <c r="X124" s="560"/>
      <c r="Y124" s="561"/>
      <c r="Z124" s="563"/>
      <c r="AA124" s="563"/>
      <c r="AB124" s="563"/>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615"/>
      <c r="C125" s="616"/>
      <c r="D125" s="616"/>
      <c r="E125" s="616"/>
      <c r="F125" s="616"/>
      <c r="G125" s="616"/>
      <c r="H125" s="616"/>
      <c r="I125" s="616"/>
      <c r="J125" s="616"/>
      <c r="K125" s="616"/>
      <c r="L125" s="609"/>
      <c r="M125" s="610"/>
      <c r="N125" s="610"/>
      <c r="O125" s="610"/>
      <c r="P125" s="611"/>
      <c r="Q125" s="582"/>
      <c r="R125" s="583"/>
      <c r="S125" s="583"/>
      <c r="T125" s="583"/>
      <c r="U125" s="584"/>
      <c r="V125" s="284"/>
      <c r="W125" s="559"/>
      <c r="X125" s="560"/>
      <c r="Y125" s="561"/>
      <c r="Z125" s="563"/>
      <c r="AA125" s="563"/>
      <c r="AB125" s="563"/>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615"/>
      <c r="C126" s="616"/>
      <c r="D126" s="616"/>
      <c r="E126" s="616"/>
      <c r="F126" s="616"/>
      <c r="G126" s="616"/>
      <c r="H126" s="616"/>
      <c r="I126" s="616"/>
      <c r="J126" s="616"/>
      <c r="K126" s="616"/>
      <c r="L126" s="609"/>
      <c r="M126" s="610"/>
      <c r="N126" s="610"/>
      <c r="O126" s="610"/>
      <c r="P126" s="611"/>
      <c r="Q126" s="582"/>
      <c r="R126" s="583"/>
      <c r="S126" s="583"/>
      <c r="T126" s="583"/>
      <c r="U126" s="584"/>
      <c r="V126" s="284"/>
      <c r="W126" s="559"/>
      <c r="X126" s="560"/>
      <c r="Y126" s="561"/>
      <c r="Z126" s="563"/>
      <c r="AA126" s="563"/>
      <c r="AB126" s="563"/>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615"/>
      <c r="C127" s="616"/>
      <c r="D127" s="616"/>
      <c r="E127" s="616"/>
      <c r="F127" s="616"/>
      <c r="G127" s="616"/>
      <c r="H127" s="616"/>
      <c r="I127" s="616"/>
      <c r="J127" s="616"/>
      <c r="K127" s="616"/>
      <c r="L127" s="609"/>
      <c r="M127" s="610"/>
      <c r="N127" s="610"/>
      <c r="O127" s="610"/>
      <c r="P127" s="611"/>
      <c r="Q127" s="582"/>
      <c r="R127" s="583"/>
      <c r="S127" s="583"/>
      <c r="T127" s="583"/>
      <c r="U127" s="584"/>
      <c r="V127" s="284"/>
      <c r="W127" s="559"/>
      <c r="X127" s="560"/>
      <c r="Y127" s="561"/>
      <c r="Z127" s="563"/>
      <c r="AA127" s="563"/>
      <c r="AB127" s="563"/>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615"/>
      <c r="C128" s="616"/>
      <c r="D128" s="616"/>
      <c r="E128" s="616"/>
      <c r="F128" s="616"/>
      <c r="G128" s="616"/>
      <c r="H128" s="616"/>
      <c r="I128" s="616"/>
      <c r="J128" s="616"/>
      <c r="K128" s="616"/>
      <c r="L128" s="609"/>
      <c r="M128" s="610"/>
      <c r="N128" s="610"/>
      <c r="O128" s="610"/>
      <c r="P128" s="611"/>
      <c r="Q128" s="582"/>
      <c r="R128" s="583"/>
      <c r="S128" s="583"/>
      <c r="T128" s="583"/>
      <c r="U128" s="584"/>
      <c r="V128" s="284"/>
      <c r="W128" s="559"/>
      <c r="X128" s="560"/>
      <c r="Y128" s="561"/>
      <c r="Z128" s="563"/>
      <c r="AA128" s="563"/>
      <c r="AB128" s="563"/>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615"/>
      <c r="C129" s="616"/>
      <c r="D129" s="616"/>
      <c r="E129" s="616"/>
      <c r="F129" s="616"/>
      <c r="G129" s="616"/>
      <c r="H129" s="616"/>
      <c r="I129" s="616"/>
      <c r="J129" s="616"/>
      <c r="K129" s="616"/>
      <c r="L129" s="609"/>
      <c r="M129" s="610"/>
      <c r="N129" s="610"/>
      <c r="O129" s="610"/>
      <c r="P129" s="611"/>
      <c r="Q129" s="582"/>
      <c r="R129" s="583"/>
      <c r="S129" s="583"/>
      <c r="T129" s="583"/>
      <c r="U129" s="584"/>
      <c r="V129" s="284"/>
      <c r="W129" s="559"/>
      <c r="X129" s="560"/>
      <c r="Y129" s="561"/>
      <c r="Z129" s="563"/>
      <c r="AA129" s="563"/>
      <c r="AB129" s="563"/>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615"/>
      <c r="C130" s="616"/>
      <c r="D130" s="616"/>
      <c r="E130" s="616"/>
      <c r="F130" s="616"/>
      <c r="G130" s="616"/>
      <c r="H130" s="616"/>
      <c r="I130" s="616"/>
      <c r="J130" s="616"/>
      <c r="K130" s="616"/>
      <c r="L130" s="609"/>
      <c r="M130" s="610"/>
      <c r="N130" s="610"/>
      <c r="O130" s="610"/>
      <c r="P130" s="611"/>
      <c r="Q130" s="582"/>
      <c r="R130" s="583"/>
      <c r="S130" s="583"/>
      <c r="T130" s="583"/>
      <c r="U130" s="584"/>
      <c r="V130" s="284"/>
      <c r="W130" s="559"/>
      <c r="X130" s="560"/>
      <c r="Y130" s="561"/>
      <c r="Z130" s="563"/>
      <c r="AA130" s="563"/>
      <c r="AB130" s="563"/>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615"/>
      <c r="C131" s="616"/>
      <c r="D131" s="616"/>
      <c r="E131" s="616"/>
      <c r="F131" s="616"/>
      <c r="G131" s="616"/>
      <c r="H131" s="616"/>
      <c r="I131" s="616"/>
      <c r="J131" s="616"/>
      <c r="K131" s="616"/>
      <c r="L131" s="609"/>
      <c r="M131" s="610"/>
      <c r="N131" s="610"/>
      <c r="O131" s="610"/>
      <c r="P131" s="611"/>
      <c r="Q131" s="582"/>
      <c r="R131" s="583"/>
      <c r="S131" s="583"/>
      <c r="T131" s="583"/>
      <c r="U131" s="584"/>
      <c r="V131" s="284"/>
      <c r="W131" s="559"/>
      <c r="X131" s="560"/>
      <c r="Y131" s="561"/>
      <c r="Z131" s="563"/>
      <c r="AA131" s="563"/>
      <c r="AB131" s="563"/>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615"/>
      <c r="C132" s="616"/>
      <c r="D132" s="616"/>
      <c r="E132" s="616"/>
      <c r="F132" s="616"/>
      <c r="G132" s="616"/>
      <c r="H132" s="616"/>
      <c r="I132" s="616"/>
      <c r="J132" s="616"/>
      <c r="K132" s="616"/>
      <c r="L132" s="609"/>
      <c r="M132" s="610"/>
      <c r="N132" s="610"/>
      <c r="O132" s="610"/>
      <c r="P132" s="611"/>
      <c r="Q132" s="582"/>
      <c r="R132" s="583"/>
      <c r="S132" s="583"/>
      <c r="T132" s="583"/>
      <c r="U132" s="584"/>
      <c r="V132" s="284"/>
      <c r="W132" s="559"/>
      <c r="X132" s="560"/>
      <c r="Y132" s="561"/>
      <c r="Z132" s="563"/>
      <c r="AA132" s="563"/>
      <c r="AB132" s="563"/>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615"/>
      <c r="C133" s="616"/>
      <c r="D133" s="616"/>
      <c r="E133" s="616"/>
      <c r="F133" s="616"/>
      <c r="G133" s="616"/>
      <c r="H133" s="616"/>
      <c r="I133" s="616"/>
      <c r="J133" s="616"/>
      <c r="K133" s="616"/>
      <c r="L133" s="609"/>
      <c r="M133" s="610"/>
      <c r="N133" s="610"/>
      <c r="O133" s="610"/>
      <c r="P133" s="611"/>
      <c r="Q133" s="582"/>
      <c r="R133" s="583"/>
      <c r="S133" s="583"/>
      <c r="T133" s="583"/>
      <c r="U133" s="584"/>
      <c r="V133" s="284"/>
      <c r="W133" s="559"/>
      <c r="X133" s="560"/>
      <c r="Y133" s="561"/>
      <c r="Z133" s="563"/>
      <c r="AA133" s="563"/>
      <c r="AB133" s="563"/>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615"/>
      <c r="C134" s="616"/>
      <c r="D134" s="616"/>
      <c r="E134" s="616"/>
      <c r="F134" s="616"/>
      <c r="G134" s="616"/>
      <c r="H134" s="616"/>
      <c r="I134" s="616"/>
      <c r="J134" s="616"/>
      <c r="K134" s="616"/>
      <c r="L134" s="609"/>
      <c r="M134" s="610"/>
      <c r="N134" s="610"/>
      <c r="O134" s="610"/>
      <c r="P134" s="611"/>
      <c r="Q134" s="582"/>
      <c r="R134" s="583"/>
      <c r="S134" s="583"/>
      <c r="T134" s="583"/>
      <c r="U134" s="584"/>
      <c r="V134" s="284"/>
      <c r="W134" s="559"/>
      <c r="X134" s="560"/>
      <c r="Y134" s="561"/>
      <c r="Z134" s="563"/>
      <c r="AA134" s="563"/>
      <c r="AB134" s="563"/>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615"/>
      <c r="C135" s="616"/>
      <c r="D135" s="616"/>
      <c r="E135" s="616"/>
      <c r="F135" s="616"/>
      <c r="G135" s="616"/>
      <c r="H135" s="616"/>
      <c r="I135" s="616"/>
      <c r="J135" s="616"/>
      <c r="K135" s="616"/>
      <c r="L135" s="609"/>
      <c r="M135" s="610"/>
      <c r="N135" s="610"/>
      <c r="O135" s="610"/>
      <c r="P135" s="611"/>
      <c r="Q135" s="582"/>
      <c r="R135" s="583"/>
      <c r="S135" s="583"/>
      <c r="T135" s="583"/>
      <c r="U135" s="584"/>
      <c r="V135" s="284"/>
      <c r="W135" s="559"/>
      <c r="X135" s="560"/>
      <c r="Y135" s="561"/>
      <c r="Z135" s="563"/>
      <c r="AA135" s="563"/>
      <c r="AB135" s="563"/>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615"/>
      <c r="C136" s="616"/>
      <c r="D136" s="616"/>
      <c r="E136" s="616"/>
      <c r="F136" s="616"/>
      <c r="G136" s="616"/>
      <c r="H136" s="616"/>
      <c r="I136" s="616"/>
      <c r="J136" s="616"/>
      <c r="K136" s="616"/>
      <c r="L136" s="609"/>
      <c r="M136" s="610"/>
      <c r="N136" s="610"/>
      <c r="O136" s="610"/>
      <c r="P136" s="611"/>
      <c r="Q136" s="582"/>
      <c r="R136" s="583"/>
      <c r="S136" s="583"/>
      <c r="T136" s="583"/>
      <c r="U136" s="584"/>
      <c r="V136" s="284"/>
      <c r="W136" s="559"/>
      <c r="X136" s="560"/>
      <c r="Y136" s="561"/>
      <c r="Z136" s="563"/>
      <c r="AA136" s="563"/>
      <c r="AB136" s="563"/>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615"/>
      <c r="C137" s="616"/>
      <c r="D137" s="616"/>
      <c r="E137" s="616"/>
      <c r="F137" s="616"/>
      <c r="G137" s="616"/>
      <c r="H137" s="616"/>
      <c r="I137" s="616"/>
      <c r="J137" s="616"/>
      <c r="K137" s="616"/>
      <c r="L137" s="609"/>
      <c r="M137" s="610"/>
      <c r="N137" s="610"/>
      <c r="O137" s="610"/>
      <c r="P137" s="611"/>
      <c r="Q137" s="582"/>
      <c r="R137" s="583"/>
      <c r="S137" s="583"/>
      <c r="T137" s="583"/>
      <c r="U137" s="584"/>
      <c r="V137" s="284"/>
      <c r="W137" s="559"/>
      <c r="X137" s="560"/>
      <c r="Y137" s="561"/>
      <c r="Z137" s="563"/>
      <c r="AA137" s="563"/>
      <c r="AB137" s="563"/>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615"/>
      <c r="C138" s="616"/>
      <c r="D138" s="616"/>
      <c r="E138" s="616"/>
      <c r="F138" s="616"/>
      <c r="G138" s="616"/>
      <c r="H138" s="616"/>
      <c r="I138" s="616"/>
      <c r="J138" s="616"/>
      <c r="K138" s="616"/>
      <c r="L138" s="609"/>
      <c r="M138" s="610"/>
      <c r="N138" s="610"/>
      <c r="O138" s="610"/>
      <c r="P138" s="611"/>
      <c r="Q138" s="582"/>
      <c r="R138" s="583"/>
      <c r="S138" s="583"/>
      <c r="T138" s="583"/>
      <c r="U138" s="584"/>
      <c r="V138" s="284"/>
      <c r="W138" s="559"/>
      <c r="X138" s="560"/>
      <c r="Y138" s="561"/>
      <c r="Z138" s="563"/>
      <c r="AA138" s="563"/>
      <c r="AB138" s="563"/>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615"/>
      <c r="C139" s="616"/>
      <c r="D139" s="616"/>
      <c r="E139" s="616"/>
      <c r="F139" s="616"/>
      <c r="G139" s="616"/>
      <c r="H139" s="616"/>
      <c r="I139" s="616"/>
      <c r="J139" s="616"/>
      <c r="K139" s="616"/>
      <c r="L139" s="609"/>
      <c r="M139" s="610"/>
      <c r="N139" s="610"/>
      <c r="O139" s="610"/>
      <c r="P139" s="611"/>
      <c r="Q139" s="582"/>
      <c r="R139" s="583"/>
      <c r="S139" s="583"/>
      <c r="T139" s="583"/>
      <c r="U139" s="584"/>
      <c r="V139" s="284"/>
      <c r="W139" s="559"/>
      <c r="X139" s="560"/>
      <c r="Y139" s="561"/>
      <c r="Z139" s="563"/>
      <c r="AA139" s="563"/>
      <c r="AB139" s="563"/>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615"/>
      <c r="C140" s="616"/>
      <c r="D140" s="616"/>
      <c r="E140" s="616"/>
      <c r="F140" s="616"/>
      <c r="G140" s="616"/>
      <c r="H140" s="616"/>
      <c r="I140" s="616"/>
      <c r="J140" s="616"/>
      <c r="K140" s="616"/>
      <c r="L140" s="609"/>
      <c r="M140" s="610"/>
      <c r="N140" s="610"/>
      <c r="O140" s="610"/>
      <c r="P140" s="611"/>
      <c r="Q140" s="582"/>
      <c r="R140" s="583"/>
      <c r="S140" s="583"/>
      <c r="T140" s="583"/>
      <c r="U140" s="584"/>
      <c r="V140" s="284"/>
      <c r="W140" s="559"/>
      <c r="X140" s="560"/>
      <c r="Y140" s="561"/>
      <c r="Z140" s="563"/>
      <c r="AA140" s="563"/>
      <c r="AB140" s="563"/>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615"/>
      <c r="C141" s="616"/>
      <c r="D141" s="616"/>
      <c r="E141" s="616"/>
      <c r="F141" s="616"/>
      <c r="G141" s="616"/>
      <c r="H141" s="616"/>
      <c r="I141" s="616"/>
      <c r="J141" s="616"/>
      <c r="K141" s="616"/>
      <c r="L141" s="609"/>
      <c r="M141" s="610"/>
      <c r="N141" s="610"/>
      <c r="O141" s="610"/>
      <c r="P141" s="611"/>
      <c r="Q141" s="582"/>
      <c r="R141" s="583"/>
      <c r="S141" s="583"/>
      <c r="T141" s="583"/>
      <c r="U141" s="584"/>
      <c r="V141" s="284"/>
      <c r="W141" s="559"/>
      <c r="X141" s="560"/>
      <c r="Y141" s="561"/>
      <c r="Z141" s="563"/>
      <c r="AA141" s="563"/>
      <c r="AB141" s="563"/>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615"/>
      <c r="C142" s="616"/>
      <c r="D142" s="616"/>
      <c r="E142" s="616"/>
      <c r="F142" s="616"/>
      <c r="G142" s="616"/>
      <c r="H142" s="616"/>
      <c r="I142" s="616"/>
      <c r="J142" s="616"/>
      <c r="K142" s="616"/>
      <c r="L142" s="609"/>
      <c r="M142" s="610"/>
      <c r="N142" s="610"/>
      <c r="O142" s="610"/>
      <c r="P142" s="611"/>
      <c r="Q142" s="582"/>
      <c r="R142" s="583"/>
      <c r="S142" s="583"/>
      <c r="T142" s="583"/>
      <c r="U142" s="584"/>
      <c r="V142" s="284"/>
      <c r="W142" s="559"/>
      <c r="X142" s="560"/>
      <c r="Y142" s="561"/>
      <c r="Z142" s="563"/>
      <c r="AA142" s="563"/>
      <c r="AB142" s="563"/>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615"/>
      <c r="C143" s="616"/>
      <c r="D143" s="616"/>
      <c r="E143" s="616"/>
      <c r="F143" s="616"/>
      <c r="G143" s="616"/>
      <c r="H143" s="616"/>
      <c r="I143" s="616"/>
      <c r="J143" s="616"/>
      <c r="K143" s="616"/>
      <c r="L143" s="609"/>
      <c r="M143" s="610"/>
      <c r="N143" s="610"/>
      <c r="O143" s="610"/>
      <c r="P143" s="611"/>
      <c r="Q143" s="582"/>
      <c r="R143" s="583"/>
      <c r="S143" s="583"/>
      <c r="T143" s="583"/>
      <c r="U143" s="584"/>
      <c r="V143" s="284"/>
      <c r="W143" s="559"/>
      <c r="X143" s="560"/>
      <c r="Y143" s="561"/>
      <c r="Z143" s="563"/>
      <c r="AA143" s="563"/>
      <c r="AB143" s="563"/>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615"/>
      <c r="C144" s="616"/>
      <c r="D144" s="616"/>
      <c r="E144" s="616"/>
      <c r="F144" s="616"/>
      <c r="G144" s="616"/>
      <c r="H144" s="616"/>
      <c r="I144" s="616"/>
      <c r="J144" s="616"/>
      <c r="K144" s="616"/>
      <c r="L144" s="609"/>
      <c r="M144" s="610"/>
      <c r="N144" s="610"/>
      <c r="O144" s="610"/>
      <c r="P144" s="611"/>
      <c r="Q144" s="582"/>
      <c r="R144" s="583"/>
      <c r="S144" s="583"/>
      <c r="T144" s="583"/>
      <c r="U144" s="584"/>
      <c r="V144" s="284"/>
      <c r="W144" s="559"/>
      <c r="X144" s="560"/>
      <c r="Y144" s="561"/>
      <c r="Z144" s="563"/>
      <c r="AA144" s="563"/>
      <c r="AB144" s="563"/>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615"/>
      <c r="C145" s="616"/>
      <c r="D145" s="616"/>
      <c r="E145" s="616"/>
      <c r="F145" s="616"/>
      <c r="G145" s="616"/>
      <c r="H145" s="616"/>
      <c r="I145" s="616"/>
      <c r="J145" s="616"/>
      <c r="K145" s="616"/>
      <c r="L145" s="609"/>
      <c r="M145" s="610"/>
      <c r="N145" s="610"/>
      <c r="O145" s="610"/>
      <c r="P145" s="611"/>
      <c r="Q145" s="582"/>
      <c r="R145" s="583"/>
      <c r="S145" s="583"/>
      <c r="T145" s="583"/>
      <c r="U145" s="584"/>
      <c r="V145" s="284"/>
      <c r="W145" s="559"/>
      <c r="X145" s="560"/>
      <c r="Y145" s="561"/>
      <c r="Z145" s="563"/>
      <c r="AA145" s="563"/>
      <c r="AB145" s="563"/>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615"/>
      <c r="C146" s="616"/>
      <c r="D146" s="616"/>
      <c r="E146" s="616"/>
      <c r="F146" s="616"/>
      <c r="G146" s="616"/>
      <c r="H146" s="616"/>
      <c r="I146" s="616"/>
      <c r="J146" s="616"/>
      <c r="K146" s="616"/>
      <c r="L146" s="609"/>
      <c r="M146" s="610"/>
      <c r="N146" s="610"/>
      <c r="O146" s="610"/>
      <c r="P146" s="611"/>
      <c r="Q146" s="582"/>
      <c r="R146" s="583"/>
      <c r="S146" s="583"/>
      <c r="T146" s="583"/>
      <c r="U146" s="584"/>
      <c r="V146" s="284"/>
      <c r="W146" s="559"/>
      <c r="X146" s="560"/>
      <c r="Y146" s="561"/>
      <c r="Z146" s="563"/>
      <c r="AA146" s="563"/>
      <c r="AB146" s="563"/>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615"/>
      <c r="C147" s="616"/>
      <c r="D147" s="616"/>
      <c r="E147" s="616"/>
      <c r="F147" s="616"/>
      <c r="G147" s="616"/>
      <c r="H147" s="616"/>
      <c r="I147" s="616"/>
      <c r="J147" s="616"/>
      <c r="K147" s="616"/>
      <c r="L147" s="609"/>
      <c r="M147" s="610"/>
      <c r="N147" s="610"/>
      <c r="O147" s="610"/>
      <c r="P147" s="611"/>
      <c r="Q147" s="582"/>
      <c r="R147" s="583"/>
      <c r="S147" s="583"/>
      <c r="T147" s="583"/>
      <c r="U147" s="584"/>
      <c r="V147" s="284"/>
      <c r="W147" s="559"/>
      <c r="X147" s="560"/>
      <c r="Y147" s="561"/>
      <c r="Z147" s="563"/>
      <c r="AA147" s="563"/>
      <c r="AB147" s="563"/>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615"/>
      <c r="C148" s="616"/>
      <c r="D148" s="616"/>
      <c r="E148" s="616"/>
      <c r="F148" s="616"/>
      <c r="G148" s="616"/>
      <c r="H148" s="616"/>
      <c r="I148" s="616"/>
      <c r="J148" s="616"/>
      <c r="K148" s="616"/>
      <c r="L148" s="609"/>
      <c r="M148" s="610"/>
      <c r="N148" s="610"/>
      <c r="O148" s="610"/>
      <c r="P148" s="611"/>
      <c r="Q148" s="582"/>
      <c r="R148" s="583"/>
      <c r="S148" s="583"/>
      <c r="T148" s="583"/>
      <c r="U148" s="584"/>
      <c r="V148" s="284"/>
      <c r="W148" s="559"/>
      <c r="X148" s="560"/>
      <c r="Y148" s="561"/>
      <c r="Z148" s="563"/>
      <c r="AA148" s="563"/>
      <c r="AB148" s="563"/>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615"/>
      <c r="C149" s="616"/>
      <c r="D149" s="616"/>
      <c r="E149" s="616"/>
      <c r="F149" s="616"/>
      <c r="G149" s="616"/>
      <c r="H149" s="616"/>
      <c r="I149" s="616"/>
      <c r="J149" s="616"/>
      <c r="K149" s="616"/>
      <c r="L149" s="609"/>
      <c r="M149" s="610"/>
      <c r="N149" s="610"/>
      <c r="O149" s="610"/>
      <c r="P149" s="611"/>
      <c r="Q149" s="582"/>
      <c r="R149" s="583"/>
      <c r="S149" s="583"/>
      <c r="T149" s="583"/>
      <c r="U149" s="584"/>
      <c r="V149" s="284"/>
      <c r="W149" s="559"/>
      <c r="X149" s="560"/>
      <c r="Y149" s="561"/>
      <c r="Z149" s="563"/>
      <c r="AA149" s="563"/>
      <c r="AB149" s="563"/>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615"/>
      <c r="C150" s="616"/>
      <c r="D150" s="616"/>
      <c r="E150" s="616"/>
      <c r="F150" s="616"/>
      <c r="G150" s="616"/>
      <c r="H150" s="616"/>
      <c r="I150" s="616"/>
      <c r="J150" s="616"/>
      <c r="K150" s="616"/>
      <c r="L150" s="609"/>
      <c r="M150" s="610"/>
      <c r="N150" s="610"/>
      <c r="O150" s="610"/>
      <c r="P150" s="611"/>
      <c r="Q150" s="582"/>
      <c r="R150" s="583"/>
      <c r="S150" s="583"/>
      <c r="T150" s="583"/>
      <c r="U150" s="584"/>
      <c r="V150" s="284"/>
      <c r="W150" s="559"/>
      <c r="X150" s="560"/>
      <c r="Y150" s="561"/>
      <c r="Z150" s="563"/>
      <c r="AA150" s="563"/>
      <c r="AB150" s="563"/>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615"/>
      <c r="C151" s="616"/>
      <c r="D151" s="616"/>
      <c r="E151" s="616"/>
      <c r="F151" s="616"/>
      <c r="G151" s="616"/>
      <c r="H151" s="616"/>
      <c r="I151" s="616"/>
      <c r="J151" s="616"/>
      <c r="K151" s="616"/>
      <c r="L151" s="609"/>
      <c r="M151" s="610"/>
      <c r="N151" s="610"/>
      <c r="O151" s="610"/>
      <c r="P151" s="611"/>
      <c r="Q151" s="582"/>
      <c r="R151" s="583"/>
      <c r="S151" s="583"/>
      <c r="T151" s="583"/>
      <c r="U151" s="584"/>
      <c r="V151" s="284"/>
      <c r="W151" s="559"/>
      <c r="X151" s="560"/>
      <c r="Y151" s="561"/>
      <c r="Z151" s="563"/>
      <c r="AA151" s="563"/>
      <c r="AB151" s="563"/>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615"/>
      <c r="C152" s="616"/>
      <c r="D152" s="616"/>
      <c r="E152" s="616"/>
      <c r="F152" s="616"/>
      <c r="G152" s="616"/>
      <c r="H152" s="616"/>
      <c r="I152" s="616"/>
      <c r="J152" s="616"/>
      <c r="K152" s="616"/>
      <c r="L152" s="609"/>
      <c r="M152" s="610"/>
      <c r="N152" s="610"/>
      <c r="O152" s="610"/>
      <c r="P152" s="611"/>
      <c r="Q152" s="582"/>
      <c r="R152" s="583"/>
      <c r="S152" s="583"/>
      <c r="T152" s="583"/>
      <c r="U152" s="584"/>
      <c r="V152" s="284"/>
      <c r="W152" s="559"/>
      <c r="X152" s="560"/>
      <c r="Y152" s="561"/>
      <c r="Z152" s="563"/>
      <c r="AA152" s="563"/>
      <c r="AB152" s="563"/>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615"/>
      <c r="C153" s="616"/>
      <c r="D153" s="616"/>
      <c r="E153" s="616"/>
      <c r="F153" s="616"/>
      <c r="G153" s="616"/>
      <c r="H153" s="616"/>
      <c r="I153" s="616"/>
      <c r="J153" s="616"/>
      <c r="K153" s="616"/>
      <c r="L153" s="609"/>
      <c r="M153" s="610"/>
      <c r="N153" s="610"/>
      <c r="O153" s="610"/>
      <c r="P153" s="611"/>
      <c r="Q153" s="582"/>
      <c r="R153" s="583"/>
      <c r="S153" s="583"/>
      <c r="T153" s="583"/>
      <c r="U153" s="584"/>
      <c r="V153" s="284"/>
      <c r="W153" s="559"/>
      <c r="X153" s="560"/>
      <c r="Y153" s="561"/>
      <c r="Z153" s="563"/>
      <c r="AA153" s="563"/>
      <c r="AB153" s="563"/>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615"/>
      <c r="C154" s="616"/>
      <c r="D154" s="616"/>
      <c r="E154" s="616"/>
      <c r="F154" s="616"/>
      <c r="G154" s="616"/>
      <c r="H154" s="616"/>
      <c r="I154" s="616"/>
      <c r="J154" s="616"/>
      <c r="K154" s="616"/>
      <c r="L154" s="609"/>
      <c r="M154" s="610"/>
      <c r="N154" s="610"/>
      <c r="O154" s="610"/>
      <c r="P154" s="611"/>
      <c r="Q154" s="582"/>
      <c r="R154" s="583"/>
      <c r="S154" s="583"/>
      <c r="T154" s="583"/>
      <c r="U154" s="584"/>
      <c r="V154" s="284"/>
      <c r="W154" s="559"/>
      <c r="X154" s="560"/>
      <c r="Y154" s="561"/>
      <c r="Z154" s="563"/>
      <c r="AA154" s="563"/>
      <c r="AB154" s="563"/>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615"/>
      <c r="C155" s="616"/>
      <c r="D155" s="616"/>
      <c r="E155" s="616"/>
      <c r="F155" s="616"/>
      <c r="G155" s="616"/>
      <c r="H155" s="616"/>
      <c r="I155" s="616"/>
      <c r="J155" s="616"/>
      <c r="K155" s="616"/>
      <c r="L155" s="609"/>
      <c r="M155" s="610"/>
      <c r="N155" s="610"/>
      <c r="O155" s="610"/>
      <c r="P155" s="611"/>
      <c r="Q155" s="582"/>
      <c r="R155" s="583"/>
      <c r="S155" s="583"/>
      <c r="T155" s="583"/>
      <c r="U155" s="584"/>
      <c r="V155" s="284"/>
      <c r="W155" s="559"/>
      <c r="X155" s="560"/>
      <c r="Y155" s="561"/>
      <c r="Z155" s="563"/>
      <c r="AA155" s="563"/>
      <c r="AB155" s="563"/>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615"/>
      <c r="C156" s="616"/>
      <c r="D156" s="616"/>
      <c r="E156" s="616"/>
      <c r="F156" s="616"/>
      <c r="G156" s="616"/>
      <c r="H156" s="616"/>
      <c r="I156" s="616"/>
      <c r="J156" s="616"/>
      <c r="K156" s="616"/>
      <c r="L156" s="609"/>
      <c r="M156" s="610"/>
      <c r="N156" s="610"/>
      <c r="O156" s="610"/>
      <c r="P156" s="611"/>
      <c r="Q156" s="582"/>
      <c r="R156" s="583"/>
      <c r="S156" s="583"/>
      <c r="T156" s="583"/>
      <c r="U156" s="584"/>
      <c r="V156" s="284"/>
      <c r="W156" s="559"/>
      <c r="X156" s="560"/>
      <c r="Y156" s="561"/>
      <c r="Z156" s="563"/>
      <c r="AA156" s="563"/>
      <c r="AB156" s="563"/>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615"/>
      <c r="C157" s="616"/>
      <c r="D157" s="616"/>
      <c r="E157" s="616"/>
      <c r="F157" s="616"/>
      <c r="G157" s="616"/>
      <c r="H157" s="616"/>
      <c r="I157" s="616"/>
      <c r="J157" s="616"/>
      <c r="K157" s="616"/>
      <c r="L157" s="609"/>
      <c r="M157" s="610"/>
      <c r="N157" s="610"/>
      <c r="O157" s="610"/>
      <c r="P157" s="611"/>
      <c r="Q157" s="582"/>
      <c r="R157" s="583"/>
      <c r="S157" s="583"/>
      <c r="T157" s="583"/>
      <c r="U157" s="584"/>
      <c r="V157" s="284"/>
      <c r="W157" s="559"/>
      <c r="X157" s="560"/>
      <c r="Y157" s="561"/>
      <c r="Z157" s="563"/>
      <c r="AA157" s="563"/>
      <c r="AB157" s="563"/>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sort="0" autoFilter="0"/>
  <dataConsolidate/>
  <mergeCells count="581">
    <mergeCell ref="A51:S51"/>
    <mergeCell ref="A52:S52"/>
    <mergeCell ref="A53:S53"/>
    <mergeCell ref="A54:S54"/>
    <mergeCell ref="A56:A57"/>
    <mergeCell ref="Q59:U59"/>
    <mergeCell ref="B56:K57"/>
    <mergeCell ref="Q57:U57"/>
    <mergeCell ref="Q84:U84"/>
    <mergeCell ref="Q81:U81"/>
    <mergeCell ref="Q82:U82"/>
    <mergeCell ref="Q80:U80"/>
    <mergeCell ref="B75:K75"/>
    <mergeCell ref="Q75:U75"/>
    <mergeCell ref="Q77:U77"/>
    <mergeCell ref="Q78:U78"/>
    <mergeCell ref="B66:K66"/>
    <mergeCell ref="B67:K67"/>
    <mergeCell ref="B68:K68"/>
    <mergeCell ref="B69:K69"/>
    <mergeCell ref="B70:K70"/>
    <mergeCell ref="L67:P67"/>
    <mergeCell ref="L72:P72"/>
    <mergeCell ref="L73:P73"/>
    <mergeCell ref="Q107:U107"/>
    <mergeCell ref="Q102:U102"/>
    <mergeCell ref="Q101:U101"/>
    <mergeCell ref="W86:Y86"/>
    <mergeCell ref="W87:Y87"/>
    <mergeCell ref="W88:Y88"/>
    <mergeCell ref="W89:Y89"/>
    <mergeCell ref="Q95:U95"/>
    <mergeCell ref="Q98:U98"/>
    <mergeCell ref="Q94:U94"/>
    <mergeCell ref="Q97:U97"/>
    <mergeCell ref="W105:Y105"/>
    <mergeCell ref="W106:Y106"/>
    <mergeCell ref="W107:Y10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90:AB90"/>
    <mergeCell ref="Z91:AB91"/>
    <mergeCell ref="W83:Y83"/>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AE56:AE57"/>
    <mergeCell ref="Q56:V56"/>
    <mergeCell ref="AD56:AD57"/>
    <mergeCell ref="J35:AE35"/>
    <mergeCell ref="AD43:AE43"/>
    <mergeCell ref="AB43:AC43"/>
    <mergeCell ref="Z42:AE42"/>
    <mergeCell ref="W58:Y5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L74:P74"/>
    <mergeCell ref="B72:K72"/>
    <mergeCell ref="L75:P75"/>
    <mergeCell ref="B77:K77"/>
    <mergeCell ref="B71:K71"/>
    <mergeCell ref="L70:P70"/>
    <mergeCell ref="Q74:U74"/>
    <mergeCell ref="Q66:U66"/>
    <mergeCell ref="Q71:U71"/>
    <mergeCell ref="L68:P68"/>
    <mergeCell ref="L66:P66"/>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Z61:AB61"/>
    <mergeCell ref="Z62:AB62"/>
    <mergeCell ref="Q70:U70"/>
    <mergeCell ref="W60:Y60"/>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88:P88"/>
    <mergeCell ref="L97:P97"/>
    <mergeCell ref="B98:K98"/>
    <mergeCell ref="L99:P99"/>
    <mergeCell ref="B109:K109"/>
    <mergeCell ref="B110:K110"/>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82:P82"/>
    <mergeCell ref="L83:P83"/>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113:P113"/>
    <mergeCell ref="B103:K103"/>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72:AB72"/>
    <mergeCell ref="W56:Y57"/>
    <mergeCell ref="A49:AE49"/>
    <mergeCell ref="Z56:AB57"/>
    <mergeCell ref="Z58:AB58"/>
    <mergeCell ref="Z111:AB111"/>
    <mergeCell ref="Z112:AB112"/>
    <mergeCell ref="Z113:AB113"/>
    <mergeCell ref="Z114:AB114"/>
    <mergeCell ref="Z115:AB115"/>
    <mergeCell ref="Z116:AB116"/>
    <mergeCell ref="Z59:AB59"/>
    <mergeCell ref="Z60:AB60"/>
    <mergeCell ref="B36:E36"/>
    <mergeCell ref="A45:AF46"/>
    <mergeCell ref="Z125:AB125"/>
    <mergeCell ref="Z126:AB126"/>
    <mergeCell ref="Z127:AB127"/>
    <mergeCell ref="W126:Y126"/>
    <mergeCell ref="W127:Y127"/>
    <mergeCell ref="W128:Y128"/>
    <mergeCell ref="W129:Y129"/>
    <mergeCell ref="W130:Y130"/>
    <mergeCell ref="W131:Y131"/>
    <mergeCell ref="W74:Y74"/>
    <mergeCell ref="W75:Y75"/>
    <mergeCell ref="W76:Y76"/>
    <mergeCell ref="W77:Y77"/>
    <mergeCell ref="W78:Y78"/>
    <mergeCell ref="W79:Y79"/>
    <mergeCell ref="W80:Y80"/>
    <mergeCell ref="W81:Y81"/>
    <mergeCell ref="W82:Y82"/>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W143:Y143"/>
    <mergeCell ref="W142:Y142"/>
    <mergeCell ref="Z118:AB118"/>
    <mergeCell ref="W125:Y125"/>
    <mergeCell ref="Z140:AB140"/>
    <mergeCell ref="Z155:AB155"/>
    <mergeCell ref="Z156:AB156"/>
    <mergeCell ref="Z151:AB151"/>
    <mergeCell ref="Z152:AB152"/>
    <mergeCell ref="Z153:AB153"/>
    <mergeCell ref="Z154:AB154"/>
    <mergeCell ref="Z145:AB145"/>
    <mergeCell ref="Z141:AB141"/>
    <mergeCell ref="Z142:AB142"/>
    <mergeCell ref="Z143:AB143"/>
    <mergeCell ref="Z144:AB144"/>
    <mergeCell ref="Z119:AB119"/>
    <mergeCell ref="Z120:AB120"/>
    <mergeCell ref="Z121:AB121"/>
    <mergeCell ref="Z122:AB122"/>
    <mergeCell ref="Z123:AB123"/>
    <mergeCell ref="Z124:AB124"/>
    <mergeCell ref="Z130:AB130"/>
    <mergeCell ref="Z131:AB131"/>
    <mergeCell ref="Z137:AB137"/>
    <mergeCell ref="Z138:AB138"/>
    <mergeCell ref="Z139:AB139"/>
    <mergeCell ref="W136:Y136"/>
    <mergeCell ref="W137:Y137"/>
    <mergeCell ref="W138:Y138"/>
    <mergeCell ref="W139:Y139"/>
    <mergeCell ref="W140:Y140"/>
    <mergeCell ref="W141:Y141"/>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59:Y59"/>
    <mergeCell ref="Z132:AB132"/>
    <mergeCell ref="Z133:AB133"/>
    <mergeCell ref="Z134:AB134"/>
    <mergeCell ref="Z135:AB135"/>
    <mergeCell ref="W144:Y144"/>
    <mergeCell ref="W134:Y134"/>
    <mergeCell ref="W132:Y132"/>
    <mergeCell ref="W133:Y133"/>
    <mergeCell ref="W61:Y61"/>
    <mergeCell ref="W62:Y62"/>
    <mergeCell ref="W63:Y63"/>
    <mergeCell ref="W64:Y64"/>
    <mergeCell ref="W65:Y65"/>
    <mergeCell ref="W66:Y66"/>
    <mergeCell ref="W67:Y67"/>
    <mergeCell ref="W117:Y117"/>
    <mergeCell ref="W116:Y116"/>
    <mergeCell ref="W135:Y135"/>
    <mergeCell ref="Z136:AB136"/>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H42:K42"/>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H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495C2-506D-439F-933E-B5F98D07CFE4}">
  <sheetPr codeName="Sheet6"/>
  <dimension ref="A1:CR51"/>
  <sheetViews>
    <sheetView showGridLines="0" showZeros="0" view="pageBreakPreview" zoomScale="90" zoomScaleNormal="75" zoomScaleSheetLayoutView="90" workbookViewId="0"/>
  </sheetViews>
  <sheetFormatPr defaultColWidth="1.625" defaultRowHeight="13.5"/>
  <cols>
    <col min="1" max="47" width="1.75" style="493" customWidth="1"/>
    <col min="48" max="67" width="1.875" style="493" customWidth="1"/>
    <col min="68" max="71" width="1.625" style="493"/>
    <col min="72" max="72" width="3.5" style="493" bestFit="1" customWidth="1"/>
    <col min="73" max="74" width="8.5" style="493" bestFit="1" customWidth="1"/>
    <col min="75" max="75" width="7.25" style="493" customWidth="1"/>
    <col min="76" max="16384" width="1.625" style="493"/>
  </cols>
  <sheetData>
    <row r="1" spans="2:68" ht="19.899999999999999" customHeight="1">
      <c r="BA1" s="669" t="s">
        <v>2529</v>
      </c>
      <c r="BB1" s="669"/>
      <c r="BC1" s="669"/>
      <c r="BD1" s="669"/>
      <c r="BE1" s="669"/>
      <c r="BF1" s="669"/>
      <c r="BG1" s="669"/>
      <c r="BH1" s="669"/>
      <c r="BI1" s="669"/>
      <c r="BJ1" s="669"/>
      <c r="BK1" s="669"/>
      <c r="BL1" s="669"/>
      <c r="BM1" s="669"/>
      <c r="BN1" s="669"/>
    </row>
    <row r="2" spans="2:68" ht="19.899999999999999" customHeight="1">
      <c r="BA2" s="514"/>
      <c r="BB2" s="514"/>
      <c r="BC2" s="514"/>
      <c r="BD2" s="514"/>
      <c r="BE2" s="514"/>
      <c r="BF2" s="514"/>
      <c r="BG2" s="514"/>
      <c r="BH2" s="514"/>
      <c r="BI2" s="514"/>
      <c r="BJ2" s="514"/>
      <c r="BK2" s="514"/>
      <c r="BL2" s="514"/>
      <c r="BM2" s="514"/>
      <c r="BN2" s="514"/>
    </row>
    <row r="3" spans="2:68" ht="19.899999999999999" customHeight="1">
      <c r="BC3" s="674"/>
      <c r="BD3" s="674"/>
      <c r="BE3" s="674"/>
      <c r="BF3" s="674"/>
      <c r="BG3" s="674"/>
      <c r="BH3" s="674"/>
      <c r="BI3" s="674"/>
      <c r="BJ3" s="674"/>
      <c r="BK3" s="674"/>
      <c r="BL3" s="674"/>
      <c r="BM3" s="674"/>
    </row>
    <row r="4" spans="2:68" ht="19.899999999999999" customHeight="1">
      <c r="AT4" s="525" t="s">
        <v>73</v>
      </c>
      <c r="AU4" s="524"/>
      <c r="AV4" s="523"/>
      <c r="AW4" s="522"/>
      <c r="AX4" s="677">
        <v>8</v>
      </c>
      <c r="AY4" s="677"/>
      <c r="AZ4" s="677"/>
      <c r="BA4" s="678" t="s">
        <v>74</v>
      </c>
      <c r="BB4" s="678"/>
      <c r="BC4" s="677" t="str">
        <f>IF(基本情報入力シート!O42="","",基本情報入力シート!O42)</f>
        <v/>
      </c>
      <c r="BD4" s="677"/>
      <c r="BE4" s="677"/>
      <c r="BF4" s="679" t="s">
        <v>2515</v>
      </c>
      <c r="BG4" s="678"/>
      <c r="BH4" s="676" t="str">
        <f>IF(基本情報入力シート!T42="","",基本情報入力シート!T42)</f>
        <v/>
      </c>
      <c r="BI4" s="677"/>
      <c r="BJ4" s="677"/>
      <c r="BK4" s="679" t="s">
        <v>76</v>
      </c>
      <c r="BL4" s="678"/>
      <c r="BM4" s="516"/>
      <c r="BN4" s="515"/>
      <c r="BO4" s="515"/>
      <c r="BP4" s="515"/>
    </row>
    <row r="5" spans="2:68" ht="19.899999999999999" customHeight="1">
      <c r="AT5" s="498"/>
      <c r="AV5" s="518"/>
      <c r="AW5" s="521"/>
      <c r="AX5" s="519"/>
      <c r="AY5" s="519"/>
      <c r="AZ5" s="519"/>
      <c r="BA5" s="517"/>
      <c r="BB5" s="517"/>
      <c r="BC5" s="519"/>
      <c r="BD5" s="519"/>
      <c r="BE5" s="519"/>
      <c r="BF5" s="518"/>
      <c r="BG5" s="517"/>
      <c r="BH5" s="520"/>
      <c r="BI5" s="519"/>
      <c r="BJ5" s="519"/>
      <c r="BK5" s="518"/>
      <c r="BL5" s="517"/>
      <c r="BM5" s="516"/>
      <c r="BN5" s="515"/>
      <c r="BO5" s="515"/>
      <c r="BP5" s="515"/>
    </row>
    <row r="6" spans="2:68" ht="19.899999999999999" customHeight="1">
      <c r="B6" s="680" t="s">
        <v>2514</v>
      </c>
      <c r="C6" s="680"/>
      <c r="D6" s="680"/>
      <c r="E6" s="680"/>
      <c r="F6" s="680"/>
      <c r="G6" s="680"/>
      <c r="H6" s="680"/>
      <c r="I6" s="680"/>
      <c r="J6" s="680"/>
      <c r="K6" s="680"/>
      <c r="L6" s="680"/>
      <c r="M6" s="680"/>
      <c r="N6" s="680"/>
      <c r="O6" s="680"/>
    </row>
    <row r="7" spans="2:68" ht="19.899999999999999" customHeight="1"/>
    <row r="8" spans="2:68" ht="19.899999999999999" customHeight="1">
      <c r="AT8" s="675"/>
      <c r="AU8" s="675"/>
      <c r="AV8" s="675"/>
      <c r="AW8" s="675"/>
      <c r="AX8" s="675"/>
      <c r="AY8" s="675"/>
      <c r="AZ8" s="675"/>
      <c r="BA8" s="675"/>
      <c r="BB8" s="675"/>
      <c r="BC8" s="675"/>
      <c r="BD8" s="675"/>
      <c r="BE8" s="675"/>
      <c r="BF8" s="675"/>
      <c r="BG8" s="675"/>
      <c r="BH8" s="675"/>
      <c r="BI8" s="675"/>
      <c r="BJ8" s="675"/>
      <c r="BK8" s="675"/>
      <c r="BL8" s="675"/>
    </row>
    <row r="9" spans="2:68" ht="19.899999999999999" customHeight="1">
      <c r="Z9" s="498"/>
      <c r="AA9" s="498"/>
      <c r="AB9" s="498"/>
      <c r="AC9" s="498"/>
      <c r="AD9" s="498"/>
      <c r="AE9" s="669" t="s">
        <v>2513</v>
      </c>
      <c r="AF9" s="669"/>
      <c r="AG9" s="669"/>
      <c r="AH9" s="669"/>
      <c r="AI9" s="669"/>
      <c r="AJ9" s="669"/>
      <c r="AK9" s="669"/>
      <c r="AL9" s="669"/>
      <c r="AM9" s="669"/>
      <c r="AN9" s="669"/>
      <c r="AO9" s="669"/>
      <c r="AP9" s="669"/>
      <c r="AQ9" s="512"/>
      <c r="AR9" s="689" t="str">
        <f>IF(基本情報入力シート!L18="","",基本情報入力シート!L18)</f>
        <v/>
      </c>
      <c r="AS9" s="690"/>
      <c r="AT9" s="690"/>
      <c r="AU9" s="690"/>
      <c r="AV9" s="690"/>
      <c r="AW9" s="690"/>
      <c r="AX9" s="690"/>
      <c r="AY9" s="690"/>
      <c r="AZ9" s="690"/>
      <c r="BA9" s="690"/>
      <c r="BB9" s="690"/>
      <c r="BC9" s="690"/>
      <c r="BD9" s="690"/>
      <c r="BE9" s="690"/>
      <c r="BF9" s="690"/>
      <c r="BG9" s="690"/>
      <c r="BH9" s="690"/>
      <c r="BI9" s="690"/>
      <c r="BJ9" s="690"/>
      <c r="BK9" s="690"/>
      <c r="BL9" s="690"/>
      <c r="BM9" s="691"/>
    </row>
    <row r="10" spans="2:68" ht="19.899999999999999" customHeight="1">
      <c r="AA10" s="512"/>
      <c r="AB10" s="512"/>
      <c r="AC10" s="512"/>
      <c r="AD10" s="512"/>
      <c r="AE10" s="514"/>
      <c r="AG10" s="514"/>
      <c r="AH10" s="514"/>
      <c r="AI10" s="514"/>
      <c r="AJ10" s="514"/>
      <c r="AK10" s="514"/>
      <c r="AL10" s="514"/>
      <c r="AM10" s="514"/>
      <c r="AN10" s="514"/>
      <c r="AO10" s="514"/>
      <c r="AP10" s="514" t="s">
        <v>2512</v>
      </c>
      <c r="AQ10" s="512"/>
      <c r="AR10" s="682" t="str">
        <f>IF(基本情報入力シート!L22="","",基本情報入力シート!L22)</f>
        <v/>
      </c>
      <c r="AS10" s="683"/>
      <c r="AT10" s="683"/>
      <c r="AU10" s="683"/>
      <c r="AV10" s="683"/>
      <c r="AW10" s="683"/>
      <c r="AX10" s="683"/>
      <c r="AY10" s="683"/>
      <c r="AZ10" s="683"/>
      <c r="BA10" s="683"/>
      <c r="BB10" s="683"/>
      <c r="BC10" s="683"/>
      <c r="BD10" s="683"/>
      <c r="BE10" s="683"/>
      <c r="BF10" s="683"/>
      <c r="BG10" s="683"/>
      <c r="BH10" s="683"/>
      <c r="BI10" s="683"/>
      <c r="BJ10" s="683"/>
      <c r="BK10" s="683"/>
      <c r="BL10" s="683"/>
      <c r="BM10" s="684"/>
    </row>
    <row r="11" spans="2:68" ht="19.899999999999999" customHeight="1">
      <c r="AA11" s="512"/>
      <c r="AB11" s="512"/>
      <c r="AC11" s="512"/>
      <c r="AD11" s="512"/>
      <c r="AE11" s="514"/>
      <c r="AG11" s="514"/>
      <c r="AH11" s="514"/>
      <c r="AI11" s="514"/>
      <c r="AJ11" s="514"/>
      <c r="AK11" s="514"/>
      <c r="AL11" s="514"/>
      <c r="AM11" s="514"/>
      <c r="AN11" s="514"/>
      <c r="AO11" s="514"/>
      <c r="AP11" s="514" t="s">
        <v>2511</v>
      </c>
      <c r="AQ11" s="512"/>
      <c r="AR11" s="682" t="str">
        <f>IF(基本情報入力シート!L23="","",基本情報入力シート!L23)</f>
        <v/>
      </c>
      <c r="AS11" s="683"/>
      <c r="AT11" s="683"/>
      <c r="AU11" s="683"/>
      <c r="AV11" s="683"/>
      <c r="AW11" s="683"/>
      <c r="AX11" s="683"/>
      <c r="AY11" s="683"/>
      <c r="AZ11" s="683"/>
      <c r="BA11" s="683"/>
      <c r="BB11" s="683"/>
      <c r="BC11" s="683"/>
      <c r="BD11" s="683"/>
      <c r="BE11" s="683"/>
      <c r="BF11" s="683"/>
      <c r="BG11" s="683"/>
      <c r="BH11" s="683"/>
      <c r="BI11" s="683"/>
      <c r="BJ11" s="683"/>
      <c r="BK11" s="683"/>
      <c r="BL11" s="683"/>
      <c r="BM11" s="684"/>
    </row>
    <row r="12" spans="2:68" ht="19.899999999999999" customHeight="1">
      <c r="Z12" s="498"/>
      <c r="AA12" s="498"/>
      <c r="AB12" s="498"/>
      <c r="AC12" s="498"/>
      <c r="AD12" s="498"/>
      <c r="AE12" s="669" t="s">
        <v>29</v>
      </c>
      <c r="AF12" s="669"/>
      <c r="AG12" s="669"/>
      <c r="AH12" s="669"/>
      <c r="AI12" s="669"/>
      <c r="AJ12" s="669"/>
      <c r="AK12" s="669"/>
      <c r="AL12" s="669"/>
      <c r="AM12" s="669"/>
      <c r="AN12" s="669"/>
      <c r="AO12" s="669"/>
      <c r="AP12" s="669"/>
      <c r="AQ12" s="512"/>
      <c r="AR12" s="692" t="str">
        <f>IF(基本情報入力シート!L20="","",基本情報入力シート!L20)</f>
        <v/>
      </c>
      <c r="AS12" s="693"/>
      <c r="AT12" s="693"/>
      <c r="AU12" s="693"/>
      <c r="AV12" s="693"/>
      <c r="AW12" s="693"/>
      <c r="AX12" s="693"/>
      <c r="AY12" s="693"/>
      <c r="AZ12" s="693"/>
      <c r="BA12" s="693"/>
      <c r="BB12" s="693"/>
      <c r="BC12" s="693"/>
      <c r="BD12" s="693"/>
      <c r="BE12" s="693"/>
      <c r="BF12" s="693"/>
      <c r="BG12" s="693"/>
      <c r="BH12" s="693"/>
      <c r="BI12" s="693"/>
      <c r="BJ12" s="693"/>
      <c r="BK12" s="693"/>
      <c r="BL12" s="693"/>
      <c r="BM12" s="694"/>
    </row>
    <row r="13" spans="2:68" ht="19.899999999999999" customHeight="1">
      <c r="AE13" s="669"/>
      <c r="AF13" s="669"/>
      <c r="AG13" s="669"/>
      <c r="AH13" s="669"/>
      <c r="AI13" s="669"/>
      <c r="AJ13" s="669"/>
      <c r="AK13" s="669"/>
      <c r="AL13" s="669"/>
      <c r="AM13" s="669"/>
      <c r="AN13" s="669"/>
      <c r="AO13" s="669"/>
      <c r="AP13" s="669"/>
      <c r="AR13" s="695"/>
      <c r="AS13" s="696"/>
      <c r="AT13" s="696"/>
      <c r="AU13" s="696"/>
      <c r="AV13" s="696"/>
      <c r="AW13" s="696"/>
      <c r="AX13" s="696"/>
      <c r="AY13" s="696"/>
      <c r="AZ13" s="696"/>
      <c r="BA13" s="696"/>
      <c r="BB13" s="696"/>
      <c r="BC13" s="696"/>
      <c r="BD13" s="696"/>
      <c r="BE13" s="696"/>
      <c r="BF13" s="696"/>
      <c r="BG13" s="696"/>
      <c r="BH13" s="696"/>
      <c r="BI13" s="696"/>
      <c r="BJ13" s="696"/>
      <c r="BK13" s="696"/>
      <c r="BL13" s="696"/>
      <c r="BM13" s="697"/>
    </row>
    <row r="14" spans="2:68" ht="19.899999999999999" customHeight="1">
      <c r="AE14" s="669"/>
      <c r="AF14" s="669"/>
      <c r="AG14" s="669"/>
      <c r="AH14" s="669"/>
      <c r="AI14" s="669"/>
      <c r="AJ14" s="669"/>
      <c r="AK14" s="669"/>
      <c r="AL14" s="669"/>
      <c r="AM14" s="669"/>
      <c r="AN14" s="669"/>
      <c r="AO14" s="669"/>
      <c r="AP14" s="669"/>
      <c r="AR14" s="698" t="str">
        <f>IF(基本情報入力シート!L21="","",基本情報入力シート!L21)</f>
        <v/>
      </c>
      <c r="AS14" s="699"/>
      <c r="AT14" s="699"/>
      <c r="AU14" s="699"/>
      <c r="AV14" s="699"/>
      <c r="AW14" s="699"/>
      <c r="AX14" s="699"/>
      <c r="AY14" s="699"/>
      <c r="AZ14" s="699"/>
      <c r="BA14" s="699"/>
      <c r="BB14" s="699"/>
      <c r="BC14" s="699"/>
      <c r="BD14" s="699"/>
      <c r="BE14" s="699"/>
      <c r="BF14" s="699"/>
      <c r="BG14" s="699"/>
      <c r="BH14" s="699"/>
      <c r="BI14" s="699"/>
      <c r="BJ14" s="699"/>
      <c r="BK14" s="699"/>
      <c r="BL14" s="699"/>
      <c r="BM14" s="700"/>
    </row>
    <row r="15" spans="2:68" ht="19.899999999999999" customHeight="1">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c r="BE15" s="510"/>
      <c r="BF15" s="510"/>
      <c r="BG15" s="510"/>
      <c r="BH15" s="510"/>
      <c r="BI15" s="510"/>
      <c r="BJ15" s="510"/>
      <c r="BK15" s="510"/>
    </row>
    <row r="16" spans="2:68" ht="19.899999999999999" customHeight="1">
      <c r="C16" s="510"/>
      <c r="D16" s="510"/>
      <c r="E16" s="510"/>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0"/>
      <c r="AY16" s="510"/>
      <c r="AZ16" s="510"/>
      <c r="BA16" s="510"/>
      <c r="BB16" s="510"/>
      <c r="BC16" s="510"/>
      <c r="BD16" s="510"/>
      <c r="BE16" s="510"/>
      <c r="BF16" s="510"/>
      <c r="BG16" s="510"/>
      <c r="BH16" s="510"/>
      <c r="BI16" s="510"/>
      <c r="BJ16" s="510"/>
      <c r="BK16" s="510"/>
    </row>
    <row r="17" spans="2:68" ht="19.899999999999999" customHeight="1">
      <c r="C17" s="510"/>
      <c r="D17" s="510"/>
      <c r="E17" s="510"/>
      <c r="F17" s="510"/>
      <c r="G17" s="510"/>
      <c r="H17" s="510"/>
      <c r="I17" s="510"/>
      <c r="J17" s="510"/>
      <c r="K17" s="510"/>
      <c r="L17" s="510"/>
      <c r="M17" s="510"/>
      <c r="N17" s="510"/>
      <c r="O17" s="510"/>
      <c r="P17" s="510"/>
      <c r="Q17" s="510"/>
      <c r="R17" s="510"/>
      <c r="S17" s="510"/>
      <c r="T17" s="510"/>
      <c r="U17" s="510"/>
      <c r="V17" s="510"/>
      <c r="W17" s="510"/>
      <c r="X17" s="510"/>
      <c r="Y17" s="510"/>
      <c r="Z17" s="510"/>
      <c r="AA17" s="510"/>
      <c r="AB17" s="510"/>
      <c r="AC17" s="510"/>
      <c r="AD17" s="510"/>
      <c r="AE17" s="510"/>
      <c r="AF17" s="510"/>
      <c r="AG17" s="510"/>
      <c r="AH17" s="510"/>
      <c r="AI17" s="510"/>
      <c r="AJ17" s="510"/>
      <c r="AK17" s="510"/>
      <c r="AL17" s="510"/>
      <c r="AM17" s="510"/>
      <c r="AN17" s="510"/>
      <c r="AO17" s="510"/>
      <c r="AP17" s="510"/>
      <c r="AQ17" s="510"/>
      <c r="AR17" s="510"/>
      <c r="AS17" s="510"/>
      <c r="AT17" s="510"/>
      <c r="AU17" s="510"/>
      <c r="AV17" s="510"/>
      <c r="AW17" s="510"/>
      <c r="AX17" s="510"/>
      <c r="AY17" s="510"/>
      <c r="AZ17" s="510"/>
      <c r="BA17" s="510"/>
      <c r="BB17" s="510"/>
      <c r="BC17" s="510"/>
      <c r="BD17" s="510"/>
      <c r="BE17" s="510"/>
      <c r="BF17" s="510"/>
      <c r="BG17" s="510"/>
      <c r="BH17" s="510"/>
      <c r="BI17" s="510"/>
      <c r="BJ17" s="510"/>
      <c r="BK17" s="510"/>
    </row>
    <row r="18" spans="2:68" ht="19.899999999999999" customHeight="1">
      <c r="C18" s="510"/>
      <c r="D18" s="510"/>
      <c r="E18" s="672" t="s">
        <v>2545</v>
      </c>
      <c r="F18" s="672"/>
      <c r="G18" s="672"/>
      <c r="H18" s="672"/>
      <c r="I18" s="672"/>
      <c r="J18" s="672"/>
      <c r="K18" s="672"/>
      <c r="L18" s="672"/>
      <c r="M18" s="672"/>
      <c r="N18" s="672"/>
      <c r="O18" s="673"/>
      <c r="P18" s="673"/>
      <c r="Q18" s="673"/>
      <c r="R18" s="673"/>
      <c r="S18" s="673"/>
      <c r="T18" s="673"/>
      <c r="U18" s="673"/>
      <c r="V18" s="673"/>
      <c r="W18" s="673"/>
      <c r="X18" s="673"/>
      <c r="Y18" s="673"/>
      <c r="Z18" s="673"/>
      <c r="AA18" s="673"/>
      <c r="AB18" s="673"/>
      <c r="AC18" s="673"/>
      <c r="AD18" s="673"/>
      <c r="AE18" s="673"/>
      <c r="AF18" s="673"/>
      <c r="AG18" s="673"/>
      <c r="AH18" s="673"/>
      <c r="AI18" s="673"/>
      <c r="AJ18" s="673"/>
      <c r="AK18" s="673"/>
      <c r="AL18" s="673"/>
      <c r="AM18" s="673"/>
      <c r="AN18" s="673"/>
      <c r="AO18" s="673"/>
      <c r="AP18" s="673"/>
      <c r="AQ18" s="673"/>
      <c r="AR18" s="673"/>
      <c r="AS18" s="673"/>
      <c r="AT18" s="673"/>
      <c r="AU18" s="673"/>
      <c r="AV18" s="673"/>
      <c r="AW18" s="673"/>
      <c r="AX18" s="673"/>
      <c r="AY18" s="673"/>
      <c r="AZ18" s="673"/>
      <c r="BA18" s="673"/>
      <c r="BB18" s="673"/>
      <c r="BC18" s="673"/>
      <c r="BD18" s="673"/>
      <c r="BE18" s="673"/>
      <c r="BF18" s="673"/>
      <c r="BG18" s="673"/>
      <c r="BH18" s="673"/>
      <c r="BI18" s="673"/>
      <c r="BJ18" s="510"/>
      <c r="BK18" s="510"/>
    </row>
    <row r="19" spans="2:68" ht="19.899999999999999" customHeight="1">
      <c r="C19" s="510"/>
      <c r="D19" s="510"/>
      <c r="E19" s="513"/>
      <c r="F19" s="513"/>
      <c r="G19" s="513"/>
      <c r="H19" s="513"/>
      <c r="I19" s="513"/>
      <c r="J19" s="513"/>
      <c r="K19" s="513"/>
      <c r="L19" s="513"/>
      <c r="M19" s="513"/>
      <c r="N19" s="513"/>
      <c r="O19" s="512"/>
      <c r="P19" s="512"/>
      <c r="Q19" s="512"/>
      <c r="R19" s="512"/>
      <c r="S19" s="512"/>
      <c r="T19" s="512"/>
      <c r="U19" s="512"/>
      <c r="V19" s="512"/>
      <c r="W19" s="512"/>
      <c r="X19" s="512"/>
      <c r="Y19" s="512"/>
      <c r="Z19" s="512"/>
      <c r="AA19" s="512"/>
      <c r="AB19" s="512"/>
      <c r="AC19" s="512"/>
      <c r="AD19" s="512"/>
      <c r="AE19" s="512"/>
      <c r="AF19" s="512"/>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0"/>
      <c r="BK19" s="510"/>
    </row>
    <row r="20" spans="2:68" ht="19.149999999999999" customHeight="1">
      <c r="C20" s="510"/>
      <c r="D20" s="510"/>
      <c r="E20" s="511"/>
      <c r="F20" s="511"/>
      <c r="G20" s="511"/>
      <c r="H20" s="511"/>
      <c r="I20" s="511"/>
      <c r="J20" s="511"/>
      <c r="K20" s="511"/>
      <c r="L20" s="511"/>
      <c r="M20" s="511"/>
      <c r="N20" s="511"/>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c r="BF20" s="494"/>
      <c r="BG20" s="494"/>
      <c r="BH20" s="494"/>
      <c r="BI20" s="494"/>
      <c r="BJ20" s="510"/>
      <c r="BK20" s="510"/>
    </row>
    <row r="21" spans="2:68" ht="19.899999999999999" customHeight="1">
      <c r="C21" s="510"/>
      <c r="D21" s="510"/>
      <c r="E21" s="511"/>
      <c r="F21" s="511"/>
      <c r="G21" s="511"/>
      <c r="H21" s="511"/>
      <c r="I21" s="511"/>
      <c r="J21" s="511"/>
      <c r="K21" s="511"/>
      <c r="L21" s="511"/>
      <c r="M21" s="511"/>
      <c r="N21" s="511"/>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4"/>
      <c r="AY21" s="494"/>
      <c r="AZ21" s="494"/>
      <c r="BA21" s="494"/>
      <c r="BB21" s="494"/>
      <c r="BC21" s="494"/>
      <c r="BD21" s="494"/>
      <c r="BE21" s="494"/>
      <c r="BF21" s="494"/>
      <c r="BG21" s="494"/>
      <c r="BH21" s="494"/>
      <c r="BI21" s="494"/>
      <c r="BJ21" s="510"/>
      <c r="BK21" s="510"/>
    </row>
    <row r="22" spans="2:68" ht="19.899999999999999" customHeight="1">
      <c r="C22" s="510"/>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0"/>
      <c r="AY22" s="510"/>
      <c r="AZ22" s="510"/>
      <c r="BA22" s="510"/>
      <c r="BB22" s="510"/>
      <c r="BC22" s="510"/>
      <c r="BD22" s="510"/>
      <c r="BE22" s="510"/>
      <c r="BF22" s="510"/>
      <c r="BG22" s="510"/>
      <c r="BH22" s="510"/>
      <c r="BI22" s="510"/>
      <c r="BJ22" s="510"/>
      <c r="BK22" s="510"/>
    </row>
    <row r="23" spans="2:68" ht="19.899999999999999" customHeight="1">
      <c r="C23" s="526"/>
      <c r="D23" s="526"/>
      <c r="E23" s="526"/>
      <c r="F23" s="526"/>
      <c r="G23" s="526"/>
      <c r="H23" s="526"/>
      <c r="I23" s="526"/>
      <c r="J23" s="526"/>
      <c r="K23" s="526"/>
      <c r="L23" s="681" t="s">
        <v>2516</v>
      </c>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526"/>
      <c r="BF23" s="526"/>
      <c r="BG23" s="526"/>
      <c r="BH23" s="526"/>
      <c r="BI23" s="526"/>
      <c r="BJ23" s="526"/>
      <c r="BK23" s="527"/>
    </row>
    <row r="24" spans="2:68" ht="19.899999999999999" customHeight="1">
      <c r="B24" s="526"/>
      <c r="C24" s="526"/>
      <c r="D24" s="526"/>
      <c r="E24" s="526"/>
      <c r="F24" s="526"/>
      <c r="G24" s="526"/>
      <c r="H24" s="526"/>
      <c r="I24" s="526"/>
      <c r="J24" s="526"/>
      <c r="K24" s="526"/>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1"/>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526"/>
      <c r="BF24" s="526"/>
      <c r="BG24" s="526"/>
      <c r="BH24" s="526"/>
      <c r="BI24" s="526"/>
      <c r="BJ24" s="526"/>
      <c r="BK24" s="527"/>
      <c r="BL24" s="510"/>
    </row>
    <row r="25" spans="2:68" ht="19.899999999999999" customHeight="1">
      <c r="B25" s="510"/>
      <c r="C25" s="510"/>
      <c r="D25" s="510"/>
      <c r="E25" s="510"/>
      <c r="F25" s="510"/>
      <c r="G25" s="510"/>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0"/>
      <c r="BK25" s="510"/>
      <c r="BL25" s="510"/>
    </row>
    <row r="26" spans="2:68" ht="19.899999999999999" customHeight="1">
      <c r="B26" s="510"/>
      <c r="C26" s="510"/>
      <c r="D26" s="510"/>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510"/>
      <c r="BJ26" s="510"/>
      <c r="BK26" s="510"/>
      <c r="BL26" s="510"/>
    </row>
    <row r="27" spans="2:68" ht="19.899999999999999" customHeight="1">
      <c r="B27" s="510"/>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B27" s="510"/>
      <c r="BC27" s="510"/>
      <c r="BD27" s="510"/>
      <c r="BE27" s="510"/>
      <c r="BF27" s="510"/>
      <c r="BG27" s="510"/>
      <c r="BH27" s="510"/>
      <c r="BI27" s="510"/>
      <c r="BJ27" s="510"/>
      <c r="BK27" s="510"/>
      <c r="BL27" s="510"/>
    </row>
    <row r="28" spans="2:68" ht="19.899999999999999" customHeight="1">
      <c r="M28" s="508"/>
    </row>
    <row r="29" spans="2:68" s="508" customFormat="1" ht="19.899999999999999" customHeight="1">
      <c r="N29" s="509" t="s">
        <v>2510</v>
      </c>
      <c r="O29" s="509"/>
      <c r="P29" s="509"/>
      <c r="Q29" s="509"/>
      <c r="R29" s="509"/>
      <c r="S29" s="509"/>
      <c r="T29" s="509"/>
      <c r="U29" s="509"/>
      <c r="V29" s="509"/>
      <c r="W29" s="702" t="s">
        <v>2509</v>
      </c>
      <c r="X29" s="702"/>
      <c r="Y29" s="702"/>
      <c r="Z29" s="670">
        <f>'別添１－３（個表)'!E6</f>
        <v>0</v>
      </c>
      <c r="AA29" s="671"/>
      <c r="AB29" s="671"/>
      <c r="AC29" s="671"/>
      <c r="AD29" s="671"/>
      <c r="AE29" s="671"/>
      <c r="AF29" s="671"/>
      <c r="AG29" s="671"/>
      <c r="AH29" s="671"/>
      <c r="AI29" s="671"/>
      <c r="AJ29" s="671"/>
      <c r="AK29" s="671"/>
      <c r="AL29" s="671"/>
      <c r="AM29" s="671"/>
      <c r="AN29" s="671"/>
      <c r="AO29" s="671"/>
      <c r="AP29" s="671"/>
      <c r="AQ29" s="671"/>
      <c r="AR29" s="671"/>
      <c r="AS29" s="671"/>
      <c r="AT29" s="702" t="s">
        <v>2508</v>
      </c>
      <c r="AU29" s="702"/>
      <c r="AV29" s="702"/>
      <c r="AW29" s="509"/>
      <c r="AX29" s="509"/>
      <c r="AY29" s="509"/>
      <c r="AZ29" s="509"/>
      <c r="BA29" s="509"/>
      <c r="BB29" s="509"/>
      <c r="BC29" s="509"/>
      <c r="BD29" s="509"/>
      <c r="BE29" s="509"/>
      <c r="BF29" s="509"/>
      <c r="BG29" s="509"/>
    </row>
    <row r="30" spans="2:68" ht="19.899999999999999" customHeight="1">
      <c r="B30" s="507"/>
      <c r="C30" s="507"/>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507"/>
      <c r="AY30" s="507"/>
      <c r="AZ30" s="507"/>
      <c r="BA30" s="507"/>
      <c r="BB30" s="507"/>
      <c r="BC30" s="507"/>
      <c r="BD30" s="507"/>
      <c r="BE30" s="507"/>
      <c r="BF30" s="507"/>
      <c r="BG30" s="507"/>
      <c r="BH30" s="507"/>
      <c r="BI30" s="507"/>
      <c r="BJ30" s="507"/>
      <c r="BK30" s="507"/>
      <c r="BL30" s="507"/>
      <c r="BM30" s="507"/>
      <c r="BN30" s="507"/>
      <c r="BO30" s="507"/>
      <c r="BP30" s="507"/>
    </row>
    <row r="31" spans="2:68" ht="19.899999999999999" customHeight="1">
      <c r="B31" s="507"/>
      <c r="C31" s="507"/>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7"/>
      <c r="AL31" s="507"/>
      <c r="AM31" s="507"/>
      <c r="AN31" s="507"/>
      <c r="AO31" s="507"/>
      <c r="AP31" s="507"/>
      <c r="AQ31" s="507"/>
      <c r="AR31" s="507"/>
      <c r="AS31" s="507"/>
      <c r="AT31" s="507"/>
      <c r="AU31" s="507"/>
      <c r="AV31" s="507"/>
      <c r="AW31" s="507"/>
      <c r="AX31" s="507"/>
      <c r="AY31" s="507"/>
      <c r="AZ31" s="507"/>
      <c r="BA31" s="507"/>
      <c r="BB31" s="507"/>
      <c r="BC31" s="507"/>
      <c r="BD31" s="507"/>
      <c r="BE31" s="507"/>
      <c r="BF31" s="507"/>
      <c r="BG31" s="507"/>
      <c r="BH31" s="507"/>
      <c r="BI31" s="507"/>
      <c r="BJ31" s="507"/>
      <c r="BK31" s="507"/>
      <c r="BL31" s="507"/>
      <c r="BM31" s="507"/>
      <c r="BN31" s="507"/>
      <c r="BO31" s="507"/>
      <c r="BP31" s="507"/>
    </row>
    <row r="32" spans="2:68" s="495" customFormat="1" ht="19.899999999999999" customHeight="1">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7"/>
      <c r="BK32" s="507"/>
      <c r="BL32" s="507"/>
      <c r="BM32" s="507"/>
      <c r="BN32" s="507"/>
      <c r="BO32" s="507"/>
      <c r="BP32" s="507"/>
    </row>
    <row r="33" spans="2:73" ht="19.899999999999999" customHeight="1">
      <c r="B33" s="507"/>
      <c r="C33" s="507"/>
      <c r="D33" s="507"/>
      <c r="E33" s="507"/>
      <c r="F33" s="507"/>
      <c r="G33" s="507"/>
      <c r="H33" s="507"/>
      <c r="I33" s="507"/>
      <c r="J33" s="701" t="s">
        <v>2517</v>
      </c>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1"/>
      <c r="AY33" s="701"/>
      <c r="AZ33" s="701"/>
      <c r="BA33" s="701"/>
      <c r="BB33" s="701"/>
      <c r="BC33" s="701"/>
      <c r="BD33" s="701"/>
      <c r="BE33" s="507"/>
      <c r="BF33" s="507"/>
      <c r="BG33" s="507"/>
      <c r="BH33" s="507"/>
      <c r="BI33" s="507"/>
      <c r="BJ33" s="507"/>
      <c r="BK33" s="507"/>
      <c r="BL33" s="507"/>
      <c r="BM33" s="507"/>
      <c r="BN33" s="507"/>
      <c r="BO33" s="507"/>
      <c r="BP33" s="507"/>
    </row>
    <row r="34" spans="2:73" s="498" customFormat="1" ht="19.899999999999999" customHeight="1">
      <c r="B34" s="506"/>
      <c r="C34" s="506"/>
      <c r="D34" s="506"/>
      <c r="E34" s="506"/>
      <c r="F34" s="506"/>
      <c r="G34" s="506"/>
      <c r="H34" s="506"/>
      <c r="I34" s="507"/>
      <c r="J34" s="701" t="s">
        <v>2518</v>
      </c>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1"/>
      <c r="AY34" s="701"/>
      <c r="AZ34" s="701"/>
      <c r="BA34" s="701"/>
      <c r="BB34" s="701"/>
      <c r="BC34" s="701"/>
      <c r="BD34" s="701"/>
      <c r="BE34" s="507"/>
      <c r="BF34" s="507"/>
      <c r="BG34" s="507"/>
      <c r="BH34" s="507"/>
      <c r="BI34" s="506"/>
      <c r="BJ34" s="506"/>
      <c r="BK34" s="506"/>
      <c r="BL34" s="506"/>
      <c r="BM34" s="506"/>
      <c r="BN34" s="506"/>
      <c r="BO34" s="506"/>
      <c r="BP34" s="506"/>
    </row>
    <row r="35" spans="2:73" s="498" customFormat="1" ht="19.899999999999999" customHeight="1">
      <c r="B35" s="506"/>
      <c r="C35" s="506"/>
      <c r="D35" s="506"/>
      <c r="E35" s="506"/>
      <c r="F35" s="506"/>
      <c r="G35" s="506"/>
      <c r="H35" s="506"/>
      <c r="I35" s="507"/>
      <c r="J35" s="701" t="s">
        <v>2519</v>
      </c>
      <c r="K35" s="701"/>
      <c r="L35" s="701"/>
      <c r="M35" s="701"/>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1"/>
      <c r="BD35" s="701"/>
      <c r="BE35" s="507"/>
      <c r="BF35" s="507"/>
      <c r="BG35" s="507"/>
      <c r="BH35" s="507"/>
      <c r="BI35" s="506"/>
      <c r="BJ35" s="506"/>
      <c r="BK35" s="506"/>
      <c r="BL35" s="506"/>
      <c r="BM35" s="506"/>
    </row>
    <row r="36" spans="2:73" s="498" customFormat="1" ht="19.899999999999999" customHeight="1">
      <c r="B36" s="506"/>
      <c r="C36" s="506"/>
      <c r="D36" s="506"/>
      <c r="E36" s="506"/>
      <c r="F36" s="506"/>
      <c r="G36" s="506"/>
      <c r="H36" s="506"/>
      <c r="I36" s="507"/>
      <c r="J36" s="701" t="s">
        <v>2520</v>
      </c>
      <c r="K36" s="701"/>
      <c r="L36" s="701"/>
      <c r="M36" s="701"/>
      <c r="N36" s="701"/>
      <c r="O36" s="701"/>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507"/>
      <c r="BF36" s="507"/>
      <c r="BG36" s="507"/>
      <c r="BH36" s="507"/>
      <c r="BI36" s="506"/>
      <c r="BJ36" s="506"/>
      <c r="BK36" s="506"/>
      <c r="BL36" s="506"/>
      <c r="BM36" s="506"/>
    </row>
    <row r="37" spans="2:73" s="498" customFormat="1" ht="19.899999999999999" customHeight="1">
      <c r="I37" s="507"/>
      <c r="J37" s="528"/>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07"/>
      <c r="BF37" s="507"/>
      <c r="BG37" s="507"/>
      <c r="BH37" s="507"/>
    </row>
    <row r="38" spans="2:73" s="498" customFormat="1" ht="19.899999999999999" customHeight="1">
      <c r="I38" s="507"/>
      <c r="J38" s="701" t="s">
        <v>2521</v>
      </c>
      <c r="K38" s="701"/>
      <c r="L38" s="701"/>
      <c r="M38" s="701"/>
      <c r="N38" s="701"/>
      <c r="O38" s="701"/>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c r="AN38" s="701"/>
      <c r="AO38" s="701"/>
      <c r="AP38" s="701"/>
      <c r="AQ38" s="701"/>
      <c r="AR38" s="701"/>
      <c r="AS38" s="701"/>
      <c r="AT38" s="701"/>
      <c r="AU38" s="701"/>
      <c r="AV38" s="701"/>
      <c r="AW38" s="701"/>
      <c r="AX38" s="701"/>
      <c r="AY38" s="701"/>
      <c r="AZ38" s="701"/>
      <c r="BA38" s="701"/>
      <c r="BB38" s="701"/>
      <c r="BC38" s="701"/>
      <c r="BD38" s="701"/>
      <c r="BE38" s="507"/>
      <c r="BF38" s="507"/>
      <c r="BG38" s="507"/>
      <c r="BH38" s="507"/>
    </row>
    <row r="39" spans="2:73" s="498" customFormat="1" ht="19.899999999999999" customHeight="1">
      <c r="D39" s="505"/>
      <c r="E39" s="505"/>
      <c r="F39" s="505"/>
      <c r="G39" s="505"/>
      <c r="H39" s="505"/>
      <c r="I39" s="507"/>
      <c r="J39" s="701" t="s">
        <v>2522</v>
      </c>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1"/>
      <c r="AY39" s="701"/>
      <c r="AZ39" s="701"/>
      <c r="BA39" s="701"/>
      <c r="BB39" s="701"/>
      <c r="BC39" s="701"/>
      <c r="BD39" s="701"/>
      <c r="BE39" s="507"/>
      <c r="BF39" s="507"/>
      <c r="BG39" s="507"/>
      <c r="BH39" s="507"/>
      <c r="BI39" s="505"/>
      <c r="BJ39" s="505"/>
      <c r="BK39" s="505"/>
      <c r="BT39" s="504"/>
      <c r="BU39" s="504"/>
    </row>
    <row r="40" spans="2:73" s="498" customFormat="1" ht="19.899999999999999" customHeight="1">
      <c r="D40" s="505"/>
      <c r="E40" s="505"/>
      <c r="F40" s="505"/>
      <c r="G40" s="505"/>
      <c r="H40" s="505"/>
      <c r="I40" s="507"/>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07"/>
      <c r="BF40" s="507"/>
      <c r="BG40" s="507"/>
      <c r="BH40" s="507"/>
      <c r="BI40" s="505"/>
      <c r="BJ40" s="505"/>
      <c r="BK40" s="505"/>
      <c r="BT40" s="504"/>
      <c r="BU40" s="504"/>
    </row>
    <row r="41" spans="2:73" s="498" customFormat="1" ht="24.75" customHeight="1">
      <c r="D41" s="505"/>
      <c r="E41" s="505"/>
      <c r="F41" s="505"/>
      <c r="G41" s="505"/>
      <c r="H41" s="505"/>
      <c r="I41" s="507"/>
      <c r="J41" s="534"/>
      <c r="K41" s="534"/>
      <c r="L41" s="715" t="s">
        <v>2542</v>
      </c>
      <c r="M41" s="715"/>
      <c r="N41" s="715"/>
      <c r="O41" s="715"/>
      <c r="P41" s="715"/>
      <c r="Q41" s="715"/>
      <c r="R41" s="715"/>
      <c r="S41" s="715"/>
      <c r="T41" s="715"/>
      <c r="U41" s="715"/>
      <c r="V41" s="715"/>
      <c r="W41" s="715"/>
      <c r="X41" s="715"/>
      <c r="Y41" s="715"/>
      <c r="Z41" s="535"/>
      <c r="AA41" s="509"/>
      <c r="AB41" s="509"/>
      <c r="AC41" s="509"/>
      <c r="AD41" s="509"/>
      <c r="AE41" s="509"/>
      <c r="AG41" s="509"/>
      <c r="AH41" s="509"/>
      <c r="AI41" s="509" t="s">
        <v>74</v>
      </c>
      <c r="AJ41" s="509"/>
      <c r="AK41" s="509"/>
      <c r="AL41" s="509"/>
      <c r="AM41" s="509"/>
      <c r="AN41" s="509" t="s">
        <v>2543</v>
      </c>
      <c r="AO41" s="509"/>
      <c r="AP41" s="509"/>
      <c r="AQ41" s="509"/>
      <c r="AR41" s="509"/>
      <c r="AS41" s="509"/>
      <c r="AT41" s="702" t="s">
        <v>2544</v>
      </c>
      <c r="AU41" s="702"/>
      <c r="AV41" s="702"/>
      <c r="AW41" s="534"/>
      <c r="AX41" s="534"/>
      <c r="AY41" s="534"/>
      <c r="AZ41" s="534"/>
      <c r="BA41" s="534"/>
      <c r="BB41" s="534"/>
      <c r="BC41" s="534"/>
      <c r="BD41" s="534"/>
      <c r="BE41" s="507"/>
      <c r="BF41" s="507"/>
      <c r="BG41" s="507"/>
      <c r="BH41" s="507"/>
      <c r="BI41" s="505"/>
      <c r="BJ41" s="505"/>
      <c r="BK41" s="505"/>
      <c r="BT41" s="504"/>
      <c r="BU41" s="504"/>
    </row>
    <row r="42" spans="2:73" s="498" customFormat="1" ht="19.899999999999999" customHeight="1">
      <c r="D42" s="505"/>
      <c r="E42" s="505"/>
      <c r="F42" s="505"/>
      <c r="G42" s="505"/>
      <c r="H42" s="505"/>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c r="AY42" s="507"/>
      <c r="AZ42" s="507"/>
      <c r="BA42" s="507"/>
      <c r="BB42" s="507"/>
      <c r="BC42" s="507"/>
      <c r="BD42" s="507"/>
      <c r="BE42" s="507"/>
      <c r="BF42" s="507"/>
      <c r="BG42" s="507"/>
      <c r="BH42" s="507"/>
      <c r="BI42" s="505"/>
      <c r="BJ42" s="505"/>
      <c r="BK42" s="505"/>
      <c r="BT42" s="504"/>
      <c r="BU42" s="504"/>
    </row>
    <row r="43" spans="2:73" ht="24" customHeight="1">
      <c r="B43" s="507"/>
      <c r="C43" s="507"/>
      <c r="D43" s="507"/>
      <c r="E43" s="507"/>
      <c r="F43" s="507"/>
      <c r="G43" s="507"/>
      <c r="H43" s="507"/>
      <c r="I43" s="507"/>
      <c r="J43" s="507"/>
      <c r="K43" s="507"/>
      <c r="L43" s="715" t="s">
        <v>2523</v>
      </c>
      <c r="M43" s="715"/>
      <c r="N43" s="715"/>
      <c r="O43" s="715"/>
      <c r="P43" s="715"/>
      <c r="Q43" s="715"/>
      <c r="R43" s="715"/>
      <c r="S43" s="715"/>
      <c r="T43" s="715"/>
      <c r="U43" s="715"/>
      <c r="V43" s="715"/>
      <c r="W43" s="715"/>
      <c r="X43" s="531"/>
      <c r="Y43" s="531" t="s">
        <v>2541</v>
      </c>
      <c r="Z43" s="532"/>
      <c r="AA43" s="533"/>
      <c r="AB43" s="533"/>
      <c r="AC43" s="533"/>
      <c r="AD43" s="533"/>
      <c r="AE43" s="533"/>
      <c r="AF43" s="533"/>
      <c r="AG43" s="533"/>
      <c r="AH43" s="533"/>
      <c r="AI43" s="533"/>
      <c r="AJ43" s="533"/>
      <c r="AK43" s="533"/>
      <c r="AL43" s="533"/>
      <c r="AM43" s="533"/>
      <c r="AN43" s="533"/>
      <c r="AO43" s="533"/>
      <c r="AP43" s="533"/>
      <c r="AQ43" s="533"/>
      <c r="AR43" s="533"/>
      <c r="AS43" s="533"/>
      <c r="AT43" s="702" t="s">
        <v>2508</v>
      </c>
      <c r="AU43" s="702"/>
      <c r="AV43" s="702"/>
      <c r="AW43" s="507"/>
      <c r="AX43" s="507"/>
      <c r="AY43" s="507"/>
      <c r="AZ43" s="507"/>
      <c r="BA43" s="507"/>
      <c r="BB43" s="507"/>
      <c r="BC43" s="507"/>
      <c r="BD43" s="507"/>
      <c r="BE43" s="507"/>
      <c r="BF43" s="507"/>
      <c r="BG43" s="507"/>
      <c r="BH43" s="507"/>
      <c r="BI43" s="507"/>
      <c r="BJ43" s="507"/>
      <c r="BK43" s="507"/>
      <c r="BL43" s="507"/>
      <c r="BM43" s="507"/>
      <c r="BN43" s="507"/>
      <c r="BO43" s="507"/>
      <c r="BP43" s="507"/>
    </row>
    <row r="44" spans="2:73" s="498" customFormat="1" ht="19.899999999999999" customHeight="1">
      <c r="D44" s="505"/>
      <c r="E44" s="505"/>
      <c r="F44" s="505"/>
      <c r="G44" s="505"/>
      <c r="H44" s="505"/>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7"/>
      <c r="AK44" s="507"/>
      <c r="AL44" s="507"/>
      <c r="AM44" s="507"/>
      <c r="AN44" s="507"/>
      <c r="AO44" s="507"/>
      <c r="AP44" s="507"/>
      <c r="AQ44" s="507"/>
      <c r="AR44" s="507"/>
      <c r="AS44" s="507"/>
      <c r="AT44" s="507"/>
      <c r="AU44" s="507"/>
      <c r="AV44" s="507"/>
      <c r="AW44" s="507"/>
      <c r="AX44" s="507"/>
      <c r="AY44" s="507"/>
      <c r="AZ44" s="507"/>
      <c r="BA44" s="507"/>
      <c r="BB44" s="507"/>
      <c r="BC44" s="507"/>
      <c r="BD44" s="507"/>
      <c r="BE44" s="507"/>
      <c r="BF44" s="507"/>
      <c r="BG44" s="507"/>
      <c r="BH44" s="507"/>
      <c r="BI44" s="505"/>
      <c r="BJ44" s="505"/>
      <c r="BK44" s="505"/>
      <c r="BT44" s="504"/>
      <c r="BU44" s="504"/>
    </row>
    <row r="45" spans="2:73" s="498" customFormat="1" ht="19.899999999999999" customHeight="1">
      <c r="D45" s="503"/>
      <c r="E45" s="502"/>
      <c r="F45" s="502"/>
      <c r="G45" s="502"/>
      <c r="H45" s="502"/>
      <c r="I45" s="502"/>
      <c r="J45" s="502"/>
      <c r="K45" s="502"/>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2"/>
      <c r="AL45" s="502"/>
      <c r="AM45" s="502"/>
      <c r="AN45" s="502"/>
      <c r="AO45" s="502"/>
      <c r="AP45" s="502"/>
      <c r="AQ45" s="502"/>
      <c r="AR45" s="502"/>
      <c r="AS45" s="502"/>
      <c r="AT45" s="502"/>
      <c r="AU45" s="502"/>
      <c r="AV45" s="502"/>
      <c r="AW45" s="502"/>
      <c r="AX45" s="502"/>
      <c r="AY45" s="502"/>
      <c r="AZ45" s="502"/>
      <c r="BA45" s="502"/>
      <c r="BB45" s="502"/>
      <c r="BC45" s="502"/>
      <c r="BD45" s="502"/>
      <c r="BE45" s="502"/>
      <c r="BF45" s="502"/>
      <c r="BG45" s="502"/>
      <c r="BH45" s="502"/>
      <c r="BI45" s="502"/>
      <c r="BJ45" s="502"/>
      <c r="BK45" s="502"/>
    </row>
    <row r="46" spans="2:73" s="498" customFormat="1" ht="37.15" customHeight="1">
      <c r="AK46" s="709" t="s">
        <v>2540</v>
      </c>
      <c r="AL46" s="710"/>
      <c r="AM46" s="710"/>
      <c r="AN46" s="710"/>
      <c r="AO46" s="710"/>
      <c r="AP46" s="710"/>
      <c r="AQ46" s="711"/>
      <c r="AR46" s="703" t="str">
        <f>IF(基本情報入力シート!L26="","",基本情報入力シート!L26)</f>
        <v/>
      </c>
      <c r="AS46" s="704"/>
      <c r="AT46" s="704"/>
      <c r="AU46" s="704"/>
      <c r="AV46" s="704"/>
      <c r="AW46" s="704"/>
      <c r="AX46" s="704"/>
      <c r="AY46" s="704"/>
      <c r="AZ46" s="704"/>
      <c r="BA46" s="704"/>
      <c r="BB46" s="704"/>
      <c r="BC46" s="704"/>
      <c r="BD46" s="704"/>
      <c r="BE46" s="704"/>
      <c r="BF46" s="704"/>
      <c r="BG46" s="704"/>
      <c r="BH46" s="704"/>
      <c r="BI46" s="704"/>
      <c r="BJ46" s="704"/>
      <c r="BK46" s="705"/>
    </row>
    <row r="47" spans="2:73" s="498" customFormat="1" ht="19.899999999999999" customHeight="1">
      <c r="AJ47" s="501"/>
      <c r="AK47" s="712"/>
      <c r="AL47" s="713"/>
      <c r="AM47" s="713"/>
      <c r="AN47" s="713"/>
      <c r="AO47" s="713"/>
      <c r="AP47" s="713"/>
      <c r="AQ47" s="714"/>
      <c r="AR47" s="706"/>
      <c r="AS47" s="707"/>
      <c r="AT47" s="707"/>
      <c r="AU47" s="707"/>
      <c r="AV47" s="707"/>
      <c r="AW47" s="707"/>
      <c r="AX47" s="707"/>
      <c r="AY47" s="707"/>
      <c r="AZ47" s="707"/>
      <c r="BA47" s="707"/>
      <c r="BB47" s="707"/>
      <c r="BC47" s="707"/>
      <c r="BD47" s="707"/>
      <c r="BE47" s="707"/>
      <c r="BF47" s="707"/>
      <c r="BG47" s="707"/>
      <c r="BH47" s="707"/>
      <c r="BI47" s="707"/>
      <c r="BJ47" s="707"/>
      <c r="BK47" s="708"/>
    </row>
    <row r="48" spans="2:73" s="498" customFormat="1" ht="19.899999999999999" customHeight="1">
      <c r="AJ48" s="501"/>
      <c r="AK48" s="685" t="s">
        <v>2507</v>
      </c>
      <c r="AL48" s="685"/>
      <c r="AM48" s="685"/>
      <c r="AN48" s="685"/>
      <c r="AO48" s="685"/>
      <c r="AP48" s="685"/>
      <c r="AQ48" s="685"/>
      <c r="AR48" s="686" t="str">
        <f>IF(基本情報入力シート!L27="","",基本情報入力シート!L27)</f>
        <v/>
      </c>
      <c r="AS48" s="687"/>
      <c r="AT48" s="687"/>
      <c r="AU48" s="687"/>
      <c r="AV48" s="687"/>
      <c r="AW48" s="687"/>
      <c r="AX48" s="687"/>
      <c r="AY48" s="687"/>
      <c r="AZ48" s="687"/>
      <c r="BA48" s="687"/>
      <c r="BB48" s="687"/>
      <c r="BC48" s="687"/>
      <c r="BD48" s="687"/>
      <c r="BE48" s="687"/>
      <c r="BF48" s="687"/>
      <c r="BG48" s="687"/>
      <c r="BH48" s="687"/>
      <c r="BI48" s="687"/>
      <c r="BJ48" s="687"/>
      <c r="BK48" s="688"/>
    </row>
    <row r="49" spans="1:96" s="498" customFormat="1" ht="19.899999999999999" customHeight="1">
      <c r="AJ49" s="501"/>
      <c r="AK49" s="685" t="s">
        <v>2506</v>
      </c>
      <c r="AL49" s="685"/>
      <c r="AM49" s="685"/>
      <c r="AN49" s="685"/>
      <c r="AO49" s="685"/>
      <c r="AP49" s="685"/>
      <c r="AQ49" s="685"/>
      <c r="AR49" s="686" t="str">
        <f>IF(基本情報入力シート!L28="","",基本情報入力シート!L28)</f>
        <v/>
      </c>
      <c r="AS49" s="687"/>
      <c r="AT49" s="687"/>
      <c r="AU49" s="687"/>
      <c r="AV49" s="687"/>
      <c r="AW49" s="687"/>
      <c r="AX49" s="687"/>
      <c r="AY49" s="687"/>
      <c r="AZ49" s="687"/>
      <c r="BA49" s="687"/>
      <c r="BB49" s="687"/>
      <c r="BC49" s="687"/>
      <c r="BD49" s="687"/>
      <c r="BE49" s="687"/>
      <c r="BF49" s="687"/>
      <c r="BG49" s="687"/>
      <c r="BH49" s="687"/>
      <c r="BI49" s="687"/>
      <c r="BJ49" s="687"/>
      <c r="BK49" s="688"/>
    </row>
    <row r="50" spans="1:96" s="498" customFormat="1" ht="19.899999999999999" customHeight="1">
      <c r="AJ50" s="500"/>
      <c r="AK50" s="499"/>
      <c r="AL50" s="497"/>
      <c r="AM50" s="497"/>
      <c r="AN50" s="497"/>
      <c r="AO50" s="497"/>
      <c r="AP50" s="497"/>
      <c r="AQ50" s="497"/>
      <c r="AR50" s="497"/>
      <c r="AS50" s="497"/>
      <c r="AT50" s="497"/>
      <c r="AU50" s="497"/>
      <c r="AV50" s="497"/>
      <c r="AW50" s="497"/>
      <c r="AX50" s="497"/>
      <c r="AY50" s="497"/>
      <c r="AZ50" s="497"/>
      <c r="BA50" s="497"/>
      <c r="BB50" s="497"/>
      <c r="BC50" s="497"/>
      <c r="BD50" s="497"/>
      <c r="BE50" s="497"/>
      <c r="BF50" s="497"/>
      <c r="BG50" s="497"/>
      <c r="BH50" s="497"/>
      <c r="BI50" s="497"/>
      <c r="BJ50" s="497"/>
      <c r="BK50" s="497"/>
      <c r="BY50" s="666" t="str">
        <f>IF(基本情報入力シート!AS29="","",基本情報入力シート!AS29)</f>
        <v/>
      </c>
      <c r="BZ50" s="667"/>
      <c r="CA50" s="667"/>
      <c r="CB50" s="667"/>
      <c r="CC50" s="667"/>
      <c r="CD50" s="667"/>
      <c r="CE50" s="667"/>
      <c r="CF50" s="667"/>
      <c r="CG50" s="667"/>
      <c r="CH50" s="667"/>
      <c r="CI50" s="667"/>
      <c r="CJ50" s="667"/>
      <c r="CK50" s="667"/>
      <c r="CL50" s="667"/>
      <c r="CM50" s="667"/>
      <c r="CN50" s="667"/>
      <c r="CO50" s="667"/>
      <c r="CP50" s="667"/>
      <c r="CQ50" s="667"/>
      <c r="CR50" s="668"/>
    </row>
    <row r="51" spans="1:96" ht="19.899999999999999" customHeight="1">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c r="AB51" s="497"/>
      <c r="AC51" s="497"/>
      <c r="AD51" s="497"/>
      <c r="AE51" s="497"/>
      <c r="AF51" s="497"/>
      <c r="AG51" s="497"/>
      <c r="AH51" s="497"/>
      <c r="AI51" s="497"/>
      <c r="AJ51" s="497"/>
      <c r="BL51" s="497"/>
      <c r="BM51" s="497"/>
    </row>
  </sheetData>
  <sheetProtection algorithmName="SHA-512" hashValue="9lg2qtPYadUksbtlt+0pzW+Yxk5STkRsZTdK2UZJj6UpG26u+63TEVNC6PJpjYgAcEk+gdMgSxX5pDL55WzzoA==" saltValue="3QhPjcQ2HzhuB5kAY4c5tA==" spinCount="100000" sheet="1" selectLockedCells="1" autoFilter="0" selectUnlockedCells="1"/>
  <mergeCells count="39">
    <mergeCell ref="J38:BD38"/>
    <mergeCell ref="J39:BD39"/>
    <mergeCell ref="AR46:BK47"/>
    <mergeCell ref="AK46:AQ47"/>
    <mergeCell ref="AT41:AV41"/>
    <mergeCell ref="L41:Y41"/>
    <mergeCell ref="L43:W43"/>
    <mergeCell ref="AK49:AQ49"/>
    <mergeCell ref="AR49:BK49"/>
    <mergeCell ref="AR48:BK48"/>
    <mergeCell ref="AX4:AZ4"/>
    <mergeCell ref="AK48:AQ48"/>
    <mergeCell ref="AR9:BM9"/>
    <mergeCell ref="AR10:BM10"/>
    <mergeCell ref="AR12:BM13"/>
    <mergeCell ref="AR14:BM14"/>
    <mergeCell ref="J33:BD33"/>
    <mergeCell ref="W29:Y29"/>
    <mergeCell ref="AT29:AV29"/>
    <mergeCell ref="AT43:AV43"/>
    <mergeCell ref="J34:BD34"/>
    <mergeCell ref="J35:BD35"/>
    <mergeCell ref="J36:BD36"/>
    <mergeCell ref="BY50:CR50"/>
    <mergeCell ref="BA1:BN1"/>
    <mergeCell ref="Z29:AS29"/>
    <mergeCell ref="E18:BI18"/>
    <mergeCell ref="BC3:BM3"/>
    <mergeCell ref="AT8:BL8"/>
    <mergeCell ref="BH4:BJ4"/>
    <mergeCell ref="BA4:BB4"/>
    <mergeCell ref="BF4:BG4"/>
    <mergeCell ref="BK4:BL4"/>
    <mergeCell ref="B6:O6"/>
    <mergeCell ref="L23:BD24"/>
    <mergeCell ref="AR11:BM11"/>
    <mergeCell ref="AE12:AP14"/>
    <mergeCell ref="AE9:AP9"/>
    <mergeCell ref="BC4:BE4"/>
  </mergeCells>
  <phoneticPr fontId="10"/>
  <dataValidations count="1">
    <dataValidation type="whole" allowBlank="1" showInputMessage="1" showErrorMessage="1" sqref="AX4:AZ4" xr:uid="{00000000-0002-0000-0000-000000000000}">
      <formula1>1</formula1>
      <formula2>31</formula2>
    </dataValidation>
  </dataValidations>
  <pageMargins left="0.74803149606299213" right="0.74803149606299213" top="0.98425196850393704" bottom="0.98425196850393704" header="0.51181102362204722" footer="0.51181102362204722"/>
  <pageSetup paperSize="9" scale="72" orientation="portrait" r:id="rId1"/>
  <headerFooter alignWithMargins="0"/>
  <ignoredErrors>
    <ignoredError sqref="AR12:BM14"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0" zoomScaleNormal="91" zoomScaleSheetLayoutView="9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2524</v>
      </c>
      <c r="B1" s="38"/>
      <c r="C1" s="38"/>
      <c r="D1" s="38"/>
      <c r="E1" s="38"/>
      <c r="F1" s="38"/>
      <c r="G1" s="38"/>
      <c r="H1" s="38"/>
      <c r="I1" s="38"/>
      <c r="J1" s="38"/>
      <c r="K1" s="38"/>
      <c r="L1" s="38"/>
      <c r="M1" s="38"/>
      <c r="N1" s="38"/>
      <c r="O1" s="38"/>
      <c r="P1" s="38"/>
      <c r="Q1" s="38"/>
      <c r="R1" s="38"/>
      <c r="S1" s="38"/>
      <c r="T1" s="38"/>
      <c r="U1" s="38"/>
      <c r="V1" s="38"/>
      <c r="W1" s="33"/>
      <c r="X1" s="33"/>
      <c r="Y1" s="33"/>
      <c r="Z1" s="33"/>
      <c r="AA1" s="33"/>
      <c r="AB1" s="747" t="s">
        <v>26</v>
      </c>
      <c r="AC1" s="748"/>
      <c r="AD1" s="748"/>
      <c r="AE1" s="747" t="str">
        <f>IF(基本情報入力シート!C13&lt;&gt;"", 基本情報入力シート!C13, "")</f>
        <v>岐阜県</v>
      </c>
      <c r="AF1" s="748"/>
      <c r="AG1" s="748"/>
      <c r="AH1" s="748"/>
      <c r="AI1" s="749"/>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79" t="s">
        <v>4</v>
      </c>
      <c r="B3" s="780"/>
      <c r="C3" s="780"/>
      <c r="D3" s="780"/>
      <c r="E3" s="780"/>
      <c r="F3" s="781"/>
      <c r="G3" s="768" t="str">
        <f>IF(基本情報入力シート!L17="","",基本情報入力シート!L17)</f>
        <v/>
      </c>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50"/>
    </row>
    <row r="4" spans="1:48" s="23" customFormat="1" ht="14.25" customHeight="1">
      <c r="A4" s="782" t="s">
        <v>28</v>
      </c>
      <c r="B4" s="783"/>
      <c r="C4" s="783"/>
      <c r="D4" s="783"/>
      <c r="E4" s="783"/>
      <c r="F4" s="784"/>
      <c r="G4" s="770" t="str">
        <f>IF(基本情報入力シート!L18="","",基本情報入力シート!L18)</f>
        <v/>
      </c>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50"/>
    </row>
    <row r="5" spans="1:48" s="23" customFormat="1" ht="12.75" customHeight="1">
      <c r="A5" s="758" t="s">
        <v>29</v>
      </c>
      <c r="B5" s="759"/>
      <c r="C5" s="759"/>
      <c r="D5" s="759"/>
      <c r="E5" s="759"/>
      <c r="F5" s="760"/>
      <c r="G5" s="55" t="s">
        <v>7</v>
      </c>
      <c r="H5" s="764" t="str">
        <f>IF(基本情報入力シート!AN20="－","",基本情報入力シート!AN20)</f>
        <v>-</v>
      </c>
      <c r="I5" s="764"/>
      <c r="J5" s="764"/>
      <c r="K5" s="764"/>
      <c r="L5" s="76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61"/>
      <c r="B6" s="762"/>
      <c r="C6" s="762"/>
      <c r="D6" s="762"/>
      <c r="E6" s="762"/>
      <c r="F6" s="763"/>
      <c r="G6" s="772" t="str">
        <f>IF(基本情報入力シート!L20="","",基本情報入力シート!L20)</f>
        <v/>
      </c>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50"/>
    </row>
    <row r="7" spans="1:48" s="23" customFormat="1" ht="11.45" customHeight="1">
      <c r="A7" s="761"/>
      <c r="B7" s="762"/>
      <c r="C7" s="762"/>
      <c r="D7" s="762"/>
      <c r="E7" s="762"/>
      <c r="F7" s="763"/>
      <c r="G7" s="774" t="str">
        <f>IF(基本情報入力シート!L21="","",基本情報入力シート!L21)</f>
        <v/>
      </c>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50"/>
    </row>
    <row r="8" spans="1:48" s="23" customFormat="1" ht="13.5" customHeight="1">
      <c r="A8" s="765" t="s">
        <v>4</v>
      </c>
      <c r="B8" s="766"/>
      <c r="C8" s="766"/>
      <c r="D8" s="766"/>
      <c r="E8" s="766"/>
      <c r="F8" s="767"/>
      <c r="G8" s="788" t="str">
        <f>IF(基本情報入力シート!L25="","",基本情報入力シート!L25)</f>
        <v/>
      </c>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50"/>
    </row>
    <row r="9" spans="1:48" s="23" customFormat="1">
      <c r="A9" s="761" t="s">
        <v>30</v>
      </c>
      <c r="B9" s="762"/>
      <c r="C9" s="762"/>
      <c r="D9" s="762"/>
      <c r="E9" s="762"/>
      <c r="F9" s="763"/>
      <c r="G9" s="790" t="str">
        <f>IF(基本情報入力シート!L26="","",基本情報入力シート!L26)</f>
        <v/>
      </c>
      <c r="H9" s="791"/>
      <c r="I9" s="791"/>
      <c r="J9" s="791"/>
      <c r="K9" s="791"/>
      <c r="L9" s="791"/>
      <c r="M9" s="791"/>
      <c r="N9" s="791"/>
      <c r="O9" s="791"/>
      <c r="P9" s="791"/>
      <c r="Q9" s="791"/>
      <c r="R9" s="791"/>
      <c r="S9" s="791"/>
      <c r="T9" s="791"/>
      <c r="U9" s="791"/>
      <c r="V9" s="791"/>
      <c r="W9" s="791"/>
      <c r="X9" s="791"/>
      <c r="Y9" s="791"/>
      <c r="Z9" s="791"/>
      <c r="AA9" s="791"/>
      <c r="AB9" s="791"/>
      <c r="AC9" s="791"/>
      <c r="AD9" s="791"/>
      <c r="AE9" s="791"/>
      <c r="AF9" s="791"/>
      <c r="AG9" s="791"/>
      <c r="AH9" s="791"/>
      <c r="AI9" s="791"/>
      <c r="AJ9" s="50"/>
    </row>
    <row r="10" spans="1:48" s="23" customFormat="1" ht="13.5" customHeight="1">
      <c r="A10" s="797" t="s">
        <v>31</v>
      </c>
      <c r="B10" s="797"/>
      <c r="C10" s="797"/>
      <c r="D10" s="797"/>
      <c r="E10" s="797"/>
      <c r="F10" s="797"/>
      <c r="G10" s="798" t="s">
        <v>16</v>
      </c>
      <c r="H10" s="799"/>
      <c r="I10" s="799"/>
      <c r="J10" s="799"/>
      <c r="K10" s="785" t="str">
        <f>IF(基本情報入力シート!L27="","",基本情報入力シート!L27)</f>
        <v/>
      </c>
      <c r="L10" s="786"/>
      <c r="M10" s="786"/>
      <c r="N10" s="786"/>
      <c r="O10" s="786"/>
      <c r="P10" s="786"/>
      <c r="Q10" s="786"/>
      <c r="R10" s="786"/>
      <c r="S10" s="786"/>
      <c r="T10" s="787"/>
      <c r="U10" s="776" t="s">
        <v>17</v>
      </c>
      <c r="V10" s="777"/>
      <c r="W10" s="777"/>
      <c r="X10" s="778"/>
      <c r="Y10" s="785" t="str">
        <f>IF(基本情報入力シート!L28="","",基本情報入力シート!L28)</f>
        <v/>
      </c>
      <c r="Z10" s="786"/>
      <c r="AA10" s="786"/>
      <c r="AB10" s="786"/>
      <c r="AC10" s="786"/>
      <c r="AD10" s="786"/>
      <c r="AE10" s="786"/>
      <c r="AF10" s="786"/>
      <c r="AG10" s="786"/>
      <c r="AH10" s="786"/>
      <c r="AI10" s="786"/>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19" t="s">
        <v>1914</v>
      </c>
      <c r="C13" s="719"/>
      <c r="D13" s="719"/>
      <c r="E13" s="719"/>
      <c r="F13" s="719"/>
      <c r="G13" s="719"/>
      <c r="H13" s="719"/>
      <c r="I13" s="719"/>
      <c r="J13" s="719"/>
      <c r="K13" s="719"/>
      <c r="L13" s="719"/>
      <c r="M13" s="719"/>
      <c r="N13" s="719"/>
      <c r="O13" s="719"/>
      <c r="P13" s="719"/>
      <c r="Q13" s="719"/>
      <c r="R13" s="719"/>
      <c r="S13" s="719"/>
      <c r="T13" s="719"/>
      <c r="U13" s="719"/>
      <c r="V13" s="719"/>
      <c r="W13" s="719"/>
      <c r="X13" s="719"/>
      <c r="Y13" s="719"/>
      <c r="Z13" s="719"/>
      <c r="AA13" s="719"/>
      <c r="AB13" s="719"/>
      <c r="AC13" s="719"/>
      <c r="AD13" s="719"/>
      <c r="AE13" s="719"/>
      <c r="AF13" s="719"/>
      <c r="AG13" s="719"/>
      <c r="AH13" s="719"/>
      <c r="AI13" s="719"/>
      <c r="AK13" s="196"/>
      <c r="AL13" s="196"/>
      <c r="AM13" s="196"/>
      <c r="AN13" s="196"/>
      <c r="AO13" s="196"/>
      <c r="AP13" s="196"/>
      <c r="AQ13" s="196"/>
      <c r="AR13" s="196"/>
      <c r="AS13" s="196"/>
      <c r="AT13" s="196"/>
      <c r="AU13" s="196"/>
      <c r="AV13" s="196"/>
    </row>
    <row r="14" spans="1:48" ht="18" customHeight="1" thickBot="1">
      <c r="A14" s="219"/>
      <c r="B14" s="720" t="s">
        <v>2042</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536" t="str">
        <f>IF(G4="","",IF(COUNTIF(基本情報入力シート!AN58:AN157,"加算対象")=COUNTIFS('別添１－３（個表)'!J15:J114,"&lt;&gt;",'別添１－３（個表)'!AP15:AP114,"加算対象"),"○","×"))</f>
        <v/>
      </c>
      <c r="AI14" s="537"/>
      <c r="AJ14" s="38"/>
    </row>
    <row r="15" spans="1:48" ht="28.15" customHeight="1">
      <c r="A15" s="219"/>
      <c r="B15" s="801" t="s">
        <v>2530</v>
      </c>
      <c r="C15" s="801"/>
      <c r="D15" s="801"/>
      <c r="E15" s="801"/>
      <c r="F15" s="801"/>
      <c r="G15" s="801"/>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22" t="s">
        <v>2381</v>
      </c>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0"/>
      <c r="AH18" s="536" t="str">
        <f>IF(G4="","",IF(AND(COUNTIFS('別添１－３（個表)'!K15:K114,"要件を満たさない",'別添１－３（個表)'!AP15:AP114,"加算対象")=0,COUNTIF(基本情報入力シート!AN58:AN157,"加算対象")=COUNTIFS('別添１－３（個表)'!K15:K114,"&lt;&gt;",'別添１－３（個表)'!AP15:AP114,"加算対象")),"○",
IF(AND(COUNTIFS('別添１－３（個表)'!K15:K114,"要件を満たさない",'別添１－３（個表)'!AP15:AP114,"加算対象")&gt;=1,COUNTIF(基本情報入力シート!AN58:AN157,"加算対象")=COUNTIFS('別添１－３（個表)'!K15:K114,"&lt;&gt;",'別添１－３（個表)'!AP15:AP114,"加算対象")),"△","×")))</f>
        <v/>
      </c>
      <c r="AI18" s="537"/>
      <c r="AJ18" s="195"/>
      <c r="AK18" s="275"/>
      <c r="AL18" s="278"/>
      <c r="AM18" s="278"/>
      <c r="AN18" s="278"/>
      <c r="AO18" s="278"/>
      <c r="AP18" s="278"/>
      <c r="AQ18" s="278"/>
      <c r="AR18" s="279"/>
      <c r="AS18" s="278"/>
      <c r="AT18" s="278"/>
      <c r="AU18" s="278"/>
      <c r="AV18" s="278"/>
    </row>
    <row r="19" spans="1:53" ht="53.45" customHeight="1">
      <c r="A19" s="219"/>
      <c r="B19" s="809" t="s">
        <v>2531</v>
      </c>
      <c r="C19" s="809"/>
      <c r="D19" s="809"/>
      <c r="E19" s="809"/>
      <c r="F19" s="809"/>
      <c r="G19" s="809"/>
      <c r="H19" s="809"/>
      <c r="I19" s="809"/>
      <c r="J19" s="809"/>
      <c r="K19" s="809"/>
      <c r="L19" s="809"/>
      <c r="M19" s="809"/>
      <c r="N19" s="809"/>
      <c r="O19" s="809"/>
      <c r="P19" s="809"/>
      <c r="Q19" s="809"/>
      <c r="R19" s="809"/>
      <c r="S19" s="809"/>
      <c r="T19" s="809"/>
      <c r="U19" s="809"/>
      <c r="V19" s="809"/>
      <c r="W19" s="809"/>
      <c r="X19" s="809"/>
      <c r="Y19" s="809"/>
      <c r="Z19" s="809"/>
      <c r="AA19" s="809"/>
      <c r="AB19" s="809"/>
      <c r="AC19" s="809"/>
      <c r="AD19" s="809"/>
      <c r="AE19" s="809"/>
      <c r="AF19" s="809"/>
      <c r="AG19" s="809"/>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2407</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810" t="s">
        <v>2482</v>
      </c>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536" t="str">
        <f>IF(OR(G4="",COUNTIFS('別添１－３（個表)'!L15:L114,"職場環境改善の取組を行っている")=COUNTIF(基本情報入力シート!AN58:AN157,"加算対象")),"",IF(AND(COUNTIFS('別添１－３（個表)'!L15:L114,"要件を満たさない",'別添１－３（個表)'!AP15:AP114,"加算対象")=0,COUNTIF(基本情報入力シート!AN58:AN157,"加算対象")=COUNTIFS('別添１－３（個表)'!L15:L114,"&lt;&gt;",'別添１－３（個表)'!AP15:AP114,"加算対象")),"○",
IF(AND(COUNTIFS('別添１－３（個表)'!L15:L114,"要件を満たさない",'別添１－３（個表)'!AP15:AP114,"加算対象")&gt;=1,COUNTIF(基本情報入力シート!AN58:AN157,"加算対象")=COUNTIFS('別添１－３（個表)'!L15:L114,"&lt;&gt;",'別添１－３（個表)'!AP15:AP114,"加算対象")),"△","×")))</f>
        <v/>
      </c>
      <c r="AI22" s="537"/>
      <c r="AJ22" s="195"/>
      <c r="AK22" s="275"/>
      <c r="AL22" s="278"/>
      <c r="AM22" s="278"/>
      <c r="AN22" s="278"/>
      <c r="AO22" s="278"/>
      <c r="AP22" s="278"/>
      <c r="AQ22" s="278"/>
      <c r="AR22" s="279"/>
      <c r="AS22" s="278"/>
      <c r="AT22" s="278"/>
      <c r="AU22" s="278"/>
      <c r="AV22" s="278"/>
    </row>
    <row r="23" spans="1:53" ht="33" customHeight="1" thickBot="1">
      <c r="A23" s="219"/>
      <c r="B23" s="795" t="s">
        <v>2418</v>
      </c>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2"/>
      <c r="AH23" s="536" t="str">
        <f>IF(OR(G4="",COUNTIF('別添１－３（個表)'!L12:L114,"職場環境改善の取組を行っている")=0),"",IF(OR(B24="✓",B25="✓", B26="✓"),"○", "×"))</f>
        <v/>
      </c>
      <c r="AI23" s="537"/>
      <c r="AJ23" s="192"/>
      <c r="AK23" s="275"/>
      <c r="AL23" s="278"/>
      <c r="AM23" s="278"/>
      <c r="AN23" s="278"/>
      <c r="AO23" s="278"/>
      <c r="AP23" s="278"/>
      <c r="AQ23" s="278"/>
      <c r="AR23" s="279"/>
      <c r="AS23" s="278"/>
      <c r="AT23" s="278"/>
      <c r="AU23" s="278"/>
      <c r="AV23" s="278"/>
      <c r="BA23" s="46" t="str">
        <f>'別添１－２（処遇改善加算対象外サービス　総括表）'!AW17</f>
        <v/>
      </c>
    </row>
    <row r="24" spans="1:53" ht="19.899999999999999" customHeight="1">
      <c r="A24" s="33"/>
      <c r="B24" s="75"/>
      <c r="C24" s="737" t="s">
        <v>2419</v>
      </c>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9"/>
      <c r="AJ24" s="38"/>
      <c r="AR24" s="25"/>
    </row>
    <row r="25" spans="1:53" ht="19.899999999999999" customHeight="1">
      <c r="A25" s="33"/>
      <c r="B25" s="73"/>
      <c r="C25" s="740" t="s">
        <v>2420</v>
      </c>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2"/>
      <c r="AJ25" s="38"/>
      <c r="AR25" s="25"/>
    </row>
    <row r="26" spans="1:53" ht="19.899999999999999" customHeight="1" thickBot="1">
      <c r="A26" s="33"/>
      <c r="B26" s="74"/>
      <c r="C26" s="740" t="s">
        <v>2421</v>
      </c>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2"/>
      <c r="AJ26" s="38"/>
      <c r="AR26" s="25"/>
    </row>
    <row r="27" spans="1:53" ht="19.899999999999999" customHeight="1" thickBot="1">
      <c r="A27" s="33"/>
      <c r="B27" s="388" t="s">
        <v>2532</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36" t="str">
        <f>IF(G4="","",IF(OR(AND(B30="✓",B31="✓",M32&lt;&gt;""),AND(B30="",B31="✓",M32&lt;&gt;""),AND(B30="✓",B31="",M32=""),),"○", "×"))</f>
        <v/>
      </c>
      <c r="AI28" s="537"/>
      <c r="AJ28" s="38"/>
      <c r="AR28" s="25"/>
    </row>
    <row r="29" spans="1:53" ht="21" customHeight="1" thickBot="1">
      <c r="A29" s="33"/>
      <c r="B29" s="802" t="s">
        <v>2386</v>
      </c>
      <c r="C29" s="721"/>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7"/>
      <c r="AJ29" s="38"/>
      <c r="AR29" s="25"/>
    </row>
    <row r="30" spans="1:53" ht="19.899999999999999" customHeight="1">
      <c r="A30" s="33"/>
      <c r="B30" s="75"/>
      <c r="C30" s="737" t="s">
        <v>2422</v>
      </c>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9"/>
      <c r="AJ30" s="38"/>
      <c r="AR30" s="25"/>
    </row>
    <row r="31" spans="1:53" ht="19.899999999999999" customHeight="1" thickBot="1">
      <c r="A31" s="33"/>
      <c r="B31" s="74"/>
      <c r="C31" s="803" t="s">
        <v>2423</v>
      </c>
      <c r="D31" s="804"/>
      <c r="E31" s="804"/>
      <c r="F31" s="804"/>
      <c r="G31" s="804"/>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5"/>
      <c r="AJ31" s="38"/>
      <c r="AR31" s="25"/>
    </row>
    <row r="32" spans="1:53" ht="29.45" customHeight="1" thickBot="1">
      <c r="A32" s="33"/>
      <c r="B32" s="806" t="s">
        <v>2424</v>
      </c>
      <c r="C32" s="807"/>
      <c r="D32" s="807"/>
      <c r="E32" s="807"/>
      <c r="F32" s="807"/>
      <c r="G32" s="807"/>
      <c r="H32" s="807"/>
      <c r="I32" s="807"/>
      <c r="J32" s="807"/>
      <c r="K32" s="807"/>
      <c r="L32" s="808"/>
      <c r="M32" s="792"/>
      <c r="N32" s="793"/>
      <c r="O32" s="793"/>
      <c r="P32" s="793"/>
      <c r="Q32" s="793"/>
      <c r="R32" s="793"/>
      <c r="S32" s="793"/>
      <c r="T32" s="793"/>
      <c r="U32" s="793"/>
      <c r="V32" s="793"/>
      <c r="W32" s="793"/>
      <c r="X32" s="793"/>
      <c r="Y32" s="793"/>
      <c r="Z32" s="793"/>
      <c r="AA32" s="793"/>
      <c r="AB32" s="793"/>
      <c r="AC32" s="793"/>
      <c r="AD32" s="793"/>
      <c r="AE32" s="793"/>
      <c r="AF32" s="793"/>
      <c r="AG32" s="793"/>
      <c r="AH32" s="793"/>
      <c r="AI32" s="794"/>
      <c r="AJ32" s="38"/>
      <c r="AR32" s="25"/>
    </row>
    <row r="33" spans="1:48" ht="100.15" customHeight="1">
      <c r="A33" s="33"/>
      <c r="B33" s="800" t="s">
        <v>2534</v>
      </c>
      <c r="C33" s="800"/>
      <c r="D33" s="80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50" t="s">
        <v>67</v>
      </c>
      <c r="B36" s="750"/>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1"/>
      <c r="AH36" s="817" t="str" cm="1">
        <f t="array" ref="AH36">IF(G4="", "", IF(PRODUCT((A38:A44="✓")*1)=1,"○","×"))</f>
        <v/>
      </c>
      <c r="AI36" s="818"/>
      <c r="AJ36" s="30"/>
      <c r="AK36" s="814" t="s">
        <v>81</v>
      </c>
      <c r="AL36" s="815"/>
      <c r="AM36" s="815"/>
      <c r="AN36" s="815"/>
      <c r="AO36" s="815"/>
      <c r="AP36" s="815"/>
      <c r="AQ36" s="815"/>
      <c r="AR36" s="815"/>
      <c r="AS36" s="815"/>
      <c r="AT36" s="815"/>
      <c r="AU36" s="815"/>
      <c r="AV36" s="816"/>
    </row>
    <row r="37" spans="1:48" ht="14.25" customHeight="1" thickBot="1">
      <c r="A37" s="752" t="s">
        <v>82</v>
      </c>
      <c r="B37" s="753"/>
      <c r="C37" s="753"/>
      <c r="D37" s="753"/>
      <c r="E37" s="753"/>
      <c r="F37" s="753"/>
      <c r="G37" s="753"/>
      <c r="H37" s="753"/>
      <c r="I37" s="753"/>
      <c r="J37" s="753"/>
      <c r="K37" s="753"/>
      <c r="L37" s="753"/>
      <c r="M37" s="753"/>
      <c r="N37" s="753"/>
      <c r="O37" s="753"/>
      <c r="P37" s="753"/>
      <c r="Q37" s="753"/>
      <c r="R37" s="753"/>
      <c r="S37" s="753"/>
      <c r="T37" s="753"/>
      <c r="U37" s="753"/>
      <c r="V37" s="753"/>
      <c r="W37" s="753"/>
      <c r="X37" s="753"/>
      <c r="Y37" s="753"/>
      <c r="Z37" s="754"/>
      <c r="AA37" s="819" t="s">
        <v>83</v>
      </c>
      <c r="AB37" s="820"/>
      <c r="AC37" s="820"/>
      <c r="AD37" s="820"/>
      <c r="AE37" s="820"/>
      <c r="AF37" s="820"/>
      <c r="AG37" s="820"/>
      <c r="AH37" s="820"/>
      <c r="AI37" s="821"/>
      <c r="AJ37" s="33"/>
      <c r="AL37" s="26"/>
    </row>
    <row r="38" spans="1:48" ht="19.899999999999999" customHeight="1">
      <c r="A38" s="75"/>
      <c r="B38" s="723" t="s">
        <v>2382</v>
      </c>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5"/>
      <c r="AA38" s="728" t="s">
        <v>69</v>
      </c>
      <c r="AB38" s="729"/>
      <c r="AC38" s="729"/>
      <c r="AD38" s="729"/>
      <c r="AE38" s="729"/>
      <c r="AF38" s="729"/>
      <c r="AG38" s="729"/>
      <c r="AH38" s="729"/>
      <c r="AI38" s="730"/>
      <c r="AJ38" s="40"/>
    </row>
    <row r="39" spans="1:48" ht="19.899999999999999" customHeight="1">
      <c r="A39" s="73"/>
      <c r="B39" s="723" t="s">
        <v>2043</v>
      </c>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5"/>
      <c r="AA39" s="731" t="s">
        <v>69</v>
      </c>
      <c r="AB39" s="732"/>
      <c r="AC39" s="732"/>
      <c r="AD39" s="732"/>
      <c r="AE39" s="732"/>
      <c r="AF39" s="732"/>
      <c r="AG39" s="732"/>
      <c r="AH39" s="732"/>
      <c r="AI39" s="733"/>
      <c r="AJ39" s="40"/>
    </row>
    <row r="40" spans="1:48" ht="30" customHeight="1">
      <c r="A40" s="73"/>
      <c r="B40" s="734" t="s">
        <v>2044</v>
      </c>
      <c r="C40" s="735"/>
      <c r="D40" s="735"/>
      <c r="E40" s="735"/>
      <c r="F40" s="735"/>
      <c r="G40" s="735"/>
      <c r="H40" s="735"/>
      <c r="I40" s="735"/>
      <c r="J40" s="735"/>
      <c r="K40" s="735"/>
      <c r="L40" s="735"/>
      <c r="M40" s="735"/>
      <c r="N40" s="735"/>
      <c r="O40" s="735"/>
      <c r="P40" s="735"/>
      <c r="Q40" s="735"/>
      <c r="R40" s="735"/>
      <c r="S40" s="735"/>
      <c r="T40" s="735"/>
      <c r="U40" s="735"/>
      <c r="V40" s="735"/>
      <c r="W40" s="735"/>
      <c r="X40" s="735"/>
      <c r="Y40" s="735"/>
      <c r="Z40" s="736"/>
      <c r="AA40" s="731" t="s">
        <v>85</v>
      </c>
      <c r="AB40" s="732"/>
      <c r="AC40" s="732"/>
      <c r="AD40" s="732"/>
      <c r="AE40" s="732"/>
      <c r="AF40" s="732"/>
      <c r="AG40" s="732"/>
      <c r="AH40" s="732"/>
      <c r="AI40" s="733"/>
      <c r="AJ40" s="30"/>
    </row>
    <row r="41" spans="1:48" ht="30" customHeight="1">
      <c r="A41" s="73"/>
      <c r="B41" s="723" t="s">
        <v>68</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5"/>
      <c r="AA41" s="728" t="s">
        <v>69</v>
      </c>
      <c r="AB41" s="729"/>
      <c r="AC41" s="729"/>
      <c r="AD41" s="729"/>
      <c r="AE41" s="729"/>
      <c r="AF41" s="729"/>
      <c r="AG41" s="729"/>
      <c r="AH41" s="729"/>
      <c r="AI41" s="730"/>
      <c r="AJ41" s="30"/>
      <c r="AK41" s="26"/>
    </row>
    <row r="42" spans="1:48" ht="30" customHeight="1">
      <c r="A42" s="73"/>
      <c r="B42" s="723" t="s">
        <v>70</v>
      </c>
      <c r="C42" s="724"/>
      <c r="D42" s="724"/>
      <c r="E42" s="724"/>
      <c r="F42" s="724"/>
      <c r="G42" s="724"/>
      <c r="H42" s="724"/>
      <c r="I42" s="724"/>
      <c r="J42" s="724"/>
      <c r="K42" s="724"/>
      <c r="L42" s="724"/>
      <c r="M42" s="724"/>
      <c r="N42" s="724"/>
      <c r="O42" s="724"/>
      <c r="P42" s="724"/>
      <c r="Q42" s="724"/>
      <c r="R42" s="724"/>
      <c r="S42" s="724"/>
      <c r="T42" s="724"/>
      <c r="U42" s="724"/>
      <c r="V42" s="724"/>
      <c r="W42" s="724"/>
      <c r="X42" s="724"/>
      <c r="Y42" s="724"/>
      <c r="Z42" s="725"/>
      <c r="AA42" s="731" t="s">
        <v>71</v>
      </c>
      <c r="AB42" s="732"/>
      <c r="AC42" s="732"/>
      <c r="AD42" s="732"/>
      <c r="AE42" s="732"/>
      <c r="AF42" s="732"/>
      <c r="AG42" s="732"/>
      <c r="AH42" s="732"/>
      <c r="AI42" s="733"/>
      <c r="AJ42" s="30"/>
      <c r="AK42" s="26"/>
      <c r="AL42" s="27"/>
    </row>
    <row r="43" spans="1:48" ht="19.899999999999999" customHeight="1">
      <c r="A43" s="73"/>
      <c r="B43" s="734" t="s">
        <v>86</v>
      </c>
      <c r="C43" s="735"/>
      <c r="D43" s="735"/>
      <c r="E43" s="735"/>
      <c r="F43" s="735"/>
      <c r="G43" s="735"/>
      <c r="H43" s="735"/>
      <c r="I43" s="735"/>
      <c r="J43" s="735"/>
      <c r="K43" s="735"/>
      <c r="L43" s="735"/>
      <c r="M43" s="735"/>
      <c r="N43" s="735"/>
      <c r="O43" s="735"/>
      <c r="P43" s="735"/>
      <c r="Q43" s="735"/>
      <c r="R43" s="735"/>
      <c r="S43" s="735"/>
      <c r="T43" s="735"/>
      <c r="U43" s="735"/>
      <c r="V43" s="735"/>
      <c r="W43" s="735"/>
      <c r="X43" s="735"/>
      <c r="Y43" s="735"/>
      <c r="Z43" s="736"/>
      <c r="AA43" s="728" t="s">
        <v>72</v>
      </c>
      <c r="AB43" s="729"/>
      <c r="AC43" s="729"/>
      <c r="AD43" s="729"/>
      <c r="AE43" s="729"/>
      <c r="AF43" s="729"/>
      <c r="AG43" s="729"/>
      <c r="AH43" s="729"/>
      <c r="AI43" s="730"/>
      <c r="AJ43" s="30"/>
      <c r="AK43" s="26"/>
      <c r="AL43" s="27"/>
    </row>
    <row r="44" spans="1:48" ht="19.899999999999999" customHeight="1" thickBot="1">
      <c r="A44" s="76"/>
      <c r="B44" s="726" t="s">
        <v>2045</v>
      </c>
      <c r="C44" s="721"/>
      <c r="D44" s="721"/>
      <c r="E44" s="721"/>
      <c r="F44" s="721"/>
      <c r="G44" s="721"/>
      <c r="H44" s="721"/>
      <c r="I44" s="721"/>
      <c r="J44" s="721"/>
      <c r="K44" s="721"/>
      <c r="L44" s="721"/>
      <c r="M44" s="721"/>
      <c r="N44" s="721"/>
      <c r="O44" s="721"/>
      <c r="P44" s="721"/>
      <c r="Q44" s="721"/>
      <c r="R44" s="721"/>
      <c r="S44" s="721"/>
      <c r="T44" s="721"/>
      <c r="U44" s="721"/>
      <c r="V44" s="721"/>
      <c r="W44" s="721"/>
      <c r="X44" s="721"/>
      <c r="Y44" s="721"/>
      <c r="Z44" s="727"/>
      <c r="AA44" s="728" t="s">
        <v>69</v>
      </c>
      <c r="AB44" s="729"/>
      <c r="AC44" s="729"/>
      <c r="AD44" s="729"/>
      <c r="AE44" s="729"/>
      <c r="AF44" s="729"/>
      <c r="AG44" s="729"/>
      <c r="AH44" s="729"/>
      <c r="AI44" s="730"/>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2383</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755" t="str">
        <f>IF(G4="","",AH14)</f>
        <v/>
      </c>
      <c r="AF50" s="756"/>
      <c r="AG50" s="756"/>
      <c r="AH50" s="756"/>
      <c r="AI50" s="756"/>
      <c r="AJ50" s="757"/>
      <c r="BA50" s="46">
        <f>COUNTIF(A53:AJ57, "×")</f>
        <v>0</v>
      </c>
    </row>
    <row r="51" spans="1:53" ht="15" customHeight="1">
      <c r="A51" s="384" t="s">
        <v>2384</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755" t="str">
        <f>IF(G4="","",AH18)</f>
        <v/>
      </c>
      <c r="AF51" s="756"/>
      <c r="AG51" s="756"/>
      <c r="AH51" s="756"/>
      <c r="AI51" s="756"/>
      <c r="AJ51" s="757"/>
    </row>
    <row r="52" spans="1:53">
      <c r="A52" s="384" t="s">
        <v>2385</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755" t="str">
        <f>IF(G4="","",IF(AND(AH22&lt;&gt;"×",AH23&lt;&gt;"×"),"○","×"))</f>
        <v/>
      </c>
      <c r="AF52" s="756"/>
      <c r="AG52" s="756"/>
      <c r="AH52" s="756"/>
      <c r="AI52" s="756"/>
      <c r="AJ52" s="757"/>
    </row>
    <row r="53" spans="1:53" ht="13.9" customHeight="1">
      <c r="A53" s="384" t="s">
        <v>2048</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755" t="str">
        <f>IF(G4="","",AH28)</f>
        <v/>
      </c>
      <c r="AF53" s="756"/>
      <c r="AG53" s="756"/>
      <c r="AH53" s="756"/>
      <c r="AI53" s="756"/>
      <c r="AJ53" s="757"/>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755" t="str">
        <f>AH36</f>
        <v/>
      </c>
      <c r="AF55" s="756"/>
      <c r="AG55" s="756"/>
      <c r="AH55" s="756"/>
      <c r="AI55" s="756"/>
      <c r="AJ55" s="757"/>
    </row>
    <row r="56" spans="1:53" ht="14.45" customHeight="1">
      <c r="A56" s="446" t="s">
        <v>2533</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756" t="str">
        <f>'別添１－３（個表)'!V13</f>
        <v/>
      </c>
      <c r="AF57" s="756"/>
      <c r="AG57" s="756"/>
      <c r="AH57" s="756"/>
      <c r="AI57" s="756"/>
      <c r="AJ57" s="757"/>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755" t="str">
        <f>'別添１－３（個表)'!V14</f>
        <v/>
      </c>
      <c r="AF58" s="756"/>
      <c r="AG58" s="756"/>
      <c r="AH58" s="756"/>
      <c r="AI58" s="756"/>
      <c r="AJ58" s="757"/>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2536</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96" t="s">
        <v>24</v>
      </c>
      <c r="B62" s="796"/>
      <c r="C62" s="743" t="s">
        <v>1916</v>
      </c>
      <c r="D62" s="743"/>
      <c r="E62" s="743"/>
      <c r="F62" s="743"/>
      <c r="G62" s="743"/>
      <c r="H62" s="744" t="s">
        <v>32</v>
      </c>
      <c r="I62" s="744"/>
      <c r="J62" s="744"/>
      <c r="K62" s="744"/>
      <c r="L62" s="744" t="s">
        <v>33</v>
      </c>
      <c r="M62" s="744"/>
      <c r="N62" s="744"/>
      <c r="O62" s="744"/>
      <c r="P62" s="743" t="s">
        <v>34</v>
      </c>
      <c r="Q62" s="743"/>
      <c r="R62" s="743"/>
      <c r="S62" s="743"/>
      <c r="T62" s="743" t="s">
        <v>1917</v>
      </c>
      <c r="U62" s="743"/>
      <c r="V62" s="743"/>
      <c r="W62" s="743"/>
      <c r="X62" s="743"/>
      <c r="Y62" s="743"/>
      <c r="Z62" s="743"/>
      <c r="AA62" s="822" t="s">
        <v>1918</v>
      </c>
      <c r="AB62" s="823"/>
      <c r="AC62" s="823"/>
      <c r="AD62" s="823"/>
      <c r="AE62" s="823"/>
      <c r="AF62" s="823"/>
      <c r="AG62" s="823"/>
      <c r="AH62" s="823"/>
      <c r="AI62" s="823"/>
      <c r="AJ62" s="824"/>
    </row>
    <row r="63" spans="1:53" ht="24.6" customHeight="1" thickBot="1">
      <c r="A63" s="825" t="str">
        <f>AE1</f>
        <v>岐阜県</v>
      </c>
      <c r="B63" s="825"/>
      <c r="C63" s="826">
        <f>IFERROR(SUMIF('別添１－３（個表)'!AP15:AP114,"加算対象",'別添１－３（個表)'!P15:P114), "未入力あり")</f>
        <v>0</v>
      </c>
      <c r="D63" s="826"/>
      <c r="E63" s="826"/>
      <c r="F63" s="826"/>
      <c r="G63" s="826"/>
      <c r="H63" s="745">
        <f>IFERROR(SUMIF('別添１－３（個表)'!AP15:AP114,"加算対象",'別添１－３（個表)'!Q15:Q114), "未入力あり")</f>
        <v>0</v>
      </c>
      <c r="I63" s="745"/>
      <c r="J63" s="745"/>
      <c r="K63" s="745"/>
      <c r="L63" s="745">
        <f>IFERROR(SUMIF('別添１－３（個表)'!AP15:AP114,"加算対象",'別添１－３（個表)'!R15:R114), "未入力あり")</f>
        <v>0</v>
      </c>
      <c r="M63" s="745"/>
      <c r="N63" s="745"/>
      <c r="O63" s="745"/>
      <c r="P63" s="745">
        <f>IFERROR(SUMIF('別添１－３（個表)'!AP15:AP114,"加算対象",'別添１－３（個表)'!S15:S114), "未入力あり")</f>
        <v>0</v>
      </c>
      <c r="Q63" s="745"/>
      <c r="R63" s="745"/>
      <c r="S63" s="745"/>
      <c r="T63" s="743" t="str">
        <f>IFERROR(IF(H63="", "",VLOOKUP("○",'別添１－３（個表)'!T15:AI114, 16, FALSE)), "未記入")</f>
        <v>未記入</v>
      </c>
      <c r="U63" s="743"/>
      <c r="V63" s="743"/>
      <c r="W63" s="743"/>
      <c r="X63" s="743"/>
      <c r="Y63" s="743"/>
      <c r="Z63" s="743"/>
      <c r="AA63" s="827" t="str">
        <f>IF(COUNTIF('別添１－３（個表)'!U15:U114,"○")=1, "はい", "いいえ")</f>
        <v>いいえ</v>
      </c>
      <c r="AB63" s="828"/>
      <c r="AC63" s="828"/>
      <c r="AD63" s="828"/>
      <c r="AE63" s="828"/>
      <c r="AF63" s="828"/>
      <c r="AG63" s="828"/>
      <c r="AH63" s="828"/>
      <c r="AI63" s="828"/>
      <c r="AJ63" s="829"/>
      <c r="AK63" s="811" t="s">
        <v>2535</v>
      </c>
      <c r="AL63" s="812"/>
      <c r="AM63" s="812"/>
      <c r="AN63" s="812"/>
      <c r="AO63" s="812"/>
      <c r="AP63" s="812"/>
      <c r="AQ63" s="812"/>
      <c r="AR63" s="812"/>
      <c r="AS63" s="812"/>
      <c r="AT63" s="812"/>
      <c r="AU63" s="812"/>
      <c r="AV63" s="813"/>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718"/>
      <c r="B71" s="718"/>
      <c r="C71" s="716"/>
      <c r="D71" s="716"/>
      <c r="E71" s="716"/>
      <c r="F71" s="716"/>
      <c r="G71" s="716"/>
      <c r="H71" s="717"/>
      <c r="I71" s="717"/>
      <c r="J71" s="717"/>
      <c r="K71" s="717"/>
      <c r="L71" s="717"/>
      <c r="M71" s="717"/>
      <c r="N71" s="717"/>
      <c r="O71" s="717"/>
      <c r="P71" s="717"/>
      <c r="Q71" s="717"/>
      <c r="R71" s="717"/>
      <c r="S71" s="717"/>
      <c r="T71" s="746"/>
      <c r="U71" s="746"/>
      <c r="V71" s="746"/>
      <c r="W71" s="746"/>
      <c r="X71" s="746"/>
      <c r="Y71" s="746"/>
      <c r="Z71" s="746"/>
      <c r="AA71" s="746"/>
      <c r="AB71" s="746"/>
      <c r="AC71" s="746"/>
      <c r="AD71" s="746"/>
      <c r="AE71" s="189"/>
      <c r="AF71" s="189"/>
      <c r="AG71" s="189"/>
      <c r="AH71" s="189"/>
      <c r="AI71" s="189"/>
      <c r="AJ71" s="189"/>
    </row>
    <row r="72" spans="1:36" ht="13.9" customHeight="1">
      <c r="A72" s="718"/>
      <c r="B72" s="718"/>
      <c r="C72" s="716"/>
      <c r="D72" s="716"/>
      <c r="E72" s="716"/>
      <c r="F72" s="716"/>
      <c r="G72" s="716"/>
      <c r="H72" s="717"/>
      <c r="I72" s="717"/>
      <c r="J72" s="717"/>
      <c r="K72" s="717"/>
      <c r="L72" s="717"/>
      <c r="M72" s="717"/>
      <c r="N72" s="717"/>
      <c r="O72" s="717"/>
      <c r="P72" s="717"/>
      <c r="Q72" s="717"/>
      <c r="R72" s="717"/>
      <c r="S72" s="717"/>
      <c r="T72" s="746"/>
      <c r="U72" s="746"/>
      <c r="V72" s="746"/>
      <c r="W72" s="746"/>
      <c r="X72" s="746"/>
      <c r="Y72" s="746"/>
      <c r="Z72" s="746"/>
      <c r="AA72" s="746"/>
      <c r="AB72" s="746"/>
      <c r="AC72" s="746"/>
      <c r="AD72" s="746"/>
      <c r="AE72" s="189"/>
      <c r="AF72" s="189"/>
      <c r="AG72" s="189"/>
      <c r="AH72" s="189"/>
      <c r="AI72" s="189"/>
      <c r="AJ72" s="189"/>
    </row>
    <row r="73" spans="1:36" ht="13.9" customHeight="1">
      <c r="A73" s="718"/>
      <c r="B73" s="718"/>
      <c r="C73" s="716"/>
      <c r="D73" s="716"/>
      <c r="E73" s="716"/>
      <c r="F73" s="716"/>
      <c r="G73" s="716"/>
      <c r="H73" s="717"/>
      <c r="I73" s="717"/>
      <c r="J73" s="717"/>
      <c r="K73" s="717"/>
      <c r="L73" s="717"/>
      <c r="M73" s="717"/>
      <c r="N73" s="717"/>
      <c r="O73" s="717"/>
      <c r="P73" s="717"/>
      <c r="Q73" s="717"/>
      <c r="R73" s="717"/>
      <c r="S73" s="717"/>
      <c r="T73" s="746"/>
      <c r="U73" s="746"/>
      <c r="V73" s="746"/>
      <c r="W73" s="746"/>
      <c r="X73" s="746"/>
      <c r="Y73" s="746"/>
      <c r="Z73" s="746"/>
      <c r="AA73" s="746"/>
      <c r="AB73" s="746"/>
      <c r="AC73" s="746"/>
      <c r="AD73" s="746"/>
      <c r="AE73" s="189"/>
      <c r="AF73" s="189"/>
      <c r="AG73" s="189"/>
      <c r="AH73" s="189"/>
      <c r="AI73" s="189"/>
      <c r="AJ73" s="189"/>
    </row>
    <row r="74" spans="1:36" ht="13.9" customHeight="1">
      <c r="A74" s="718"/>
      <c r="B74" s="718"/>
      <c r="C74" s="716"/>
      <c r="D74" s="716"/>
      <c r="E74" s="716"/>
      <c r="F74" s="716"/>
      <c r="G74" s="716"/>
      <c r="H74" s="717"/>
      <c r="I74" s="717"/>
      <c r="J74" s="717"/>
      <c r="K74" s="717"/>
      <c r="L74" s="717"/>
      <c r="M74" s="717"/>
      <c r="N74" s="717"/>
      <c r="O74" s="717"/>
      <c r="P74" s="717"/>
      <c r="Q74" s="717"/>
      <c r="R74" s="717"/>
      <c r="S74" s="717"/>
      <c r="T74" s="746"/>
      <c r="U74" s="746"/>
      <c r="V74" s="746"/>
      <c r="W74" s="746"/>
      <c r="X74" s="746"/>
      <c r="Y74" s="746"/>
      <c r="Z74" s="746"/>
      <c r="AA74" s="746"/>
      <c r="AB74" s="746"/>
      <c r="AC74" s="746"/>
      <c r="AD74" s="746"/>
      <c r="AE74" s="189"/>
      <c r="AF74" s="189"/>
      <c r="AG74" s="189"/>
      <c r="AH74" s="189"/>
      <c r="AI74" s="189"/>
      <c r="AJ74" s="189"/>
    </row>
    <row r="75" spans="1:36" ht="13.9" customHeight="1">
      <c r="A75" s="718"/>
      <c r="B75" s="718"/>
      <c r="C75" s="716"/>
      <c r="D75" s="716"/>
      <c r="E75" s="716"/>
      <c r="F75" s="716"/>
      <c r="G75" s="716"/>
      <c r="H75" s="717"/>
      <c r="I75" s="717"/>
      <c r="J75" s="717"/>
      <c r="K75" s="717"/>
      <c r="L75" s="717"/>
      <c r="M75" s="717"/>
      <c r="N75" s="717"/>
      <c r="O75" s="717"/>
      <c r="P75" s="717"/>
      <c r="Q75" s="717"/>
      <c r="R75" s="717"/>
      <c r="S75" s="717"/>
      <c r="T75" s="746"/>
      <c r="U75" s="746"/>
      <c r="V75" s="746"/>
      <c r="W75" s="746"/>
      <c r="X75" s="746"/>
      <c r="Y75" s="746"/>
      <c r="Z75" s="746"/>
      <c r="AA75" s="746"/>
      <c r="AB75" s="746"/>
      <c r="AC75" s="746"/>
      <c r="AD75" s="746"/>
      <c r="AE75" s="189"/>
      <c r="AF75" s="189"/>
      <c r="AG75" s="189"/>
      <c r="AH75" s="189"/>
      <c r="AI75" s="189"/>
      <c r="AJ75" s="189"/>
    </row>
    <row r="76" spans="1:36" ht="13.9" customHeight="1">
      <c r="A76" s="718"/>
      <c r="B76" s="718"/>
      <c r="C76" s="716"/>
      <c r="D76" s="716"/>
      <c r="E76" s="716"/>
      <c r="F76" s="716"/>
      <c r="G76" s="716"/>
      <c r="H76" s="717"/>
      <c r="I76" s="717"/>
      <c r="J76" s="717"/>
      <c r="K76" s="717"/>
      <c r="L76" s="717"/>
      <c r="M76" s="717"/>
      <c r="N76" s="717"/>
      <c r="O76" s="717"/>
      <c r="P76" s="717"/>
      <c r="Q76" s="717"/>
      <c r="R76" s="717"/>
      <c r="S76" s="717"/>
      <c r="T76" s="746"/>
      <c r="U76" s="746"/>
      <c r="V76" s="746"/>
      <c r="W76" s="746"/>
      <c r="X76" s="746"/>
      <c r="Y76" s="746"/>
      <c r="Z76" s="746"/>
      <c r="AA76" s="746"/>
      <c r="AB76" s="746"/>
      <c r="AC76" s="746"/>
      <c r="AD76" s="746"/>
      <c r="AE76" s="189"/>
      <c r="AF76" s="189"/>
      <c r="AG76" s="189"/>
      <c r="AH76" s="189"/>
      <c r="AI76" s="189"/>
      <c r="AJ76" s="189"/>
    </row>
    <row r="77" spans="1:36" ht="13.9" customHeight="1">
      <c r="A77" s="718"/>
      <c r="B77" s="718"/>
      <c r="C77" s="716"/>
      <c r="D77" s="716"/>
      <c r="E77" s="716"/>
      <c r="F77" s="716"/>
      <c r="G77" s="716"/>
      <c r="H77" s="717"/>
      <c r="I77" s="717"/>
      <c r="J77" s="717"/>
      <c r="K77" s="717"/>
      <c r="L77" s="717"/>
      <c r="M77" s="717"/>
      <c r="N77" s="717"/>
      <c r="O77" s="717"/>
      <c r="P77" s="717"/>
      <c r="Q77" s="717"/>
      <c r="R77" s="717"/>
      <c r="S77" s="717"/>
      <c r="T77" s="746"/>
      <c r="U77" s="746"/>
      <c r="V77" s="746"/>
      <c r="W77" s="746"/>
      <c r="X77" s="746"/>
      <c r="Y77" s="746"/>
      <c r="Z77" s="746"/>
      <c r="AA77" s="746"/>
      <c r="AB77" s="746"/>
      <c r="AC77" s="746"/>
      <c r="AD77" s="746"/>
      <c r="AE77" s="189"/>
      <c r="AF77" s="189"/>
      <c r="AG77" s="189"/>
      <c r="AH77" s="189"/>
      <c r="AI77" s="189"/>
      <c r="AJ77" s="189"/>
    </row>
    <row r="78" spans="1:36" ht="13.9" customHeight="1">
      <c r="A78" s="718"/>
      <c r="B78" s="718"/>
      <c r="C78" s="716"/>
      <c r="D78" s="716"/>
      <c r="E78" s="716"/>
      <c r="F78" s="716"/>
      <c r="G78" s="716"/>
      <c r="H78" s="717"/>
      <c r="I78" s="717"/>
      <c r="J78" s="717"/>
      <c r="K78" s="717"/>
      <c r="L78" s="717"/>
      <c r="M78" s="717"/>
      <c r="N78" s="717"/>
      <c r="O78" s="717"/>
      <c r="P78" s="717"/>
      <c r="Q78" s="717"/>
      <c r="R78" s="717"/>
      <c r="S78" s="717"/>
      <c r="T78" s="746"/>
      <c r="U78" s="746"/>
      <c r="V78" s="746"/>
      <c r="W78" s="746"/>
      <c r="X78" s="746"/>
      <c r="Y78" s="746"/>
      <c r="Z78" s="746"/>
      <c r="AA78" s="746"/>
      <c r="AB78" s="746"/>
      <c r="AC78" s="746"/>
      <c r="AD78" s="746"/>
      <c r="AE78" s="189"/>
      <c r="AF78" s="189"/>
      <c r="AG78" s="189"/>
      <c r="AH78" s="189"/>
      <c r="AI78" s="189"/>
      <c r="AJ78" s="189"/>
    </row>
    <row r="79" spans="1:36" ht="13.9" customHeight="1">
      <c r="A79" s="718"/>
      <c r="B79" s="718"/>
      <c r="C79" s="716"/>
      <c r="D79" s="716"/>
      <c r="E79" s="716"/>
      <c r="F79" s="716"/>
      <c r="G79" s="716"/>
      <c r="H79" s="717"/>
      <c r="I79" s="717"/>
      <c r="J79" s="717"/>
      <c r="K79" s="717"/>
      <c r="L79" s="717"/>
      <c r="M79" s="717"/>
      <c r="N79" s="717"/>
      <c r="O79" s="717"/>
      <c r="P79" s="717"/>
      <c r="Q79" s="717"/>
      <c r="R79" s="717"/>
      <c r="S79" s="717"/>
      <c r="T79" s="746"/>
      <c r="U79" s="746"/>
      <c r="V79" s="746"/>
      <c r="W79" s="746"/>
      <c r="X79" s="746"/>
      <c r="Y79" s="746"/>
      <c r="Z79" s="746"/>
      <c r="AA79" s="746"/>
      <c r="AB79" s="746"/>
      <c r="AC79" s="746"/>
      <c r="AD79" s="746"/>
      <c r="AE79" s="189"/>
      <c r="AF79" s="189"/>
      <c r="AG79" s="189"/>
      <c r="AH79" s="189"/>
      <c r="AI79" s="189"/>
      <c r="AJ79" s="189"/>
    </row>
    <row r="80" spans="1:36" ht="13.9" customHeight="1">
      <c r="A80" s="718"/>
      <c r="B80" s="718"/>
      <c r="C80" s="716"/>
      <c r="D80" s="716"/>
      <c r="E80" s="716"/>
      <c r="F80" s="716"/>
      <c r="G80" s="716"/>
      <c r="H80" s="717"/>
      <c r="I80" s="717"/>
      <c r="J80" s="717"/>
      <c r="K80" s="717"/>
      <c r="L80" s="717"/>
      <c r="M80" s="717"/>
      <c r="N80" s="717"/>
      <c r="O80" s="717"/>
      <c r="P80" s="717"/>
      <c r="Q80" s="717"/>
      <c r="R80" s="717"/>
      <c r="S80" s="717"/>
      <c r="T80" s="746"/>
      <c r="U80" s="746"/>
      <c r="V80" s="746"/>
      <c r="W80" s="746"/>
      <c r="X80" s="746"/>
      <c r="Y80" s="746"/>
      <c r="Z80" s="746"/>
      <c r="AA80" s="746"/>
      <c r="AB80" s="746"/>
      <c r="AC80" s="746"/>
      <c r="AD80" s="746"/>
      <c r="AE80" s="189"/>
      <c r="AF80" s="189"/>
      <c r="AG80" s="189"/>
      <c r="AH80" s="189"/>
      <c r="AI80" s="189"/>
      <c r="AJ80" s="189"/>
    </row>
    <row r="81" spans="1:36" ht="13.9" customHeight="1">
      <c r="A81" s="718"/>
      <c r="B81" s="718"/>
      <c r="C81" s="716"/>
      <c r="D81" s="716"/>
      <c r="E81" s="716"/>
      <c r="F81" s="716"/>
      <c r="G81" s="716"/>
      <c r="H81" s="717"/>
      <c r="I81" s="717"/>
      <c r="J81" s="717"/>
      <c r="K81" s="717"/>
      <c r="L81" s="717"/>
      <c r="M81" s="717"/>
      <c r="N81" s="717"/>
      <c r="O81" s="717"/>
      <c r="P81" s="717"/>
      <c r="Q81" s="717"/>
      <c r="R81" s="717"/>
      <c r="S81" s="717"/>
      <c r="T81" s="746"/>
      <c r="U81" s="746"/>
      <c r="V81" s="746"/>
      <c r="W81" s="746"/>
      <c r="X81" s="746"/>
      <c r="Y81" s="746"/>
      <c r="Z81" s="746"/>
      <c r="AA81" s="746"/>
      <c r="AB81" s="746"/>
      <c r="AC81" s="746"/>
      <c r="AD81" s="746"/>
      <c r="AE81" s="189"/>
      <c r="AF81" s="189"/>
      <c r="AG81" s="189"/>
      <c r="AH81" s="189"/>
      <c r="AI81" s="189"/>
      <c r="AJ81" s="189"/>
    </row>
    <row r="82" spans="1:36" ht="13.9" customHeight="1">
      <c r="A82" s="718"/>
      <c r="B82" s="718"/>
      <c r="C82" s="716"/>
      <c r="D82" s="716"/>
      <c r="E82" s="716"/>
      <c r="F82" s="716"/>
      <c r="G82" s="716"/>
      <c r="H82" s="717"/>
      <c r="I82" s="717"/>
      <c r="J82" s="717"/>
      <c r="K82" s="717"/>
      <c r="L82" s="717"/>
      <c r="M82" s="717"/>
      <c r="N82" s="717"/>
      <c r="O82" s="717"/>
      <c r="P82" s="717"/>
      <c r="Q82" s="717"/>
      <c r="R82" s="717"/>
      <c r="S82" s="717"/>
      <c r="T82" s="746"/>
      <c r="U82" s="746"/>
      <c r="V82" s="746"/>
      <c r="W82" s="746"/>
      <c r="X82" s="746"/>
      <c r="Y82" s="746"/>
      <c r="Z82" s="746"/>
      <c r="AA82" s="746"/>
      <c r="AB82" s="746"/>
      <c r="AC82" s="746"/>
      <c r="AD82" s="746"/>
      <c r="AE82" s="189"/>
      <c r="AF82" s="189"/>
      <c r="AG82" s="189"/>
      <c r="AH82" s="189"/>
      <c r="AI82" s="189"/>
      <c r="AJ82" s="189"/>
    </row>
    <row r="83" spans="1:36" ht="13.9" customHeight="1">
      <c r="A83" s="718"/>
      <c r="B83" s="718"/>
      <c r="C83" s="716"/>
      <c r="D83" s="716"/>
      <c r="E83" s="716"/>
      <c r="F83" s="716"/>
      <c r="G83" s="716"/>
      <c r="H83" s="717"/>
      <c r="I83" s="717"/>
      <c r="J83" s="717"/>
      <c r="K83" s="717"/>
      <c r="L83" s="717"/>
      <c r="M83" s="717"/>
      <c r="N83" s="717"/>
      <c r="O83" s="717"/>
      <c r="P83" s="717"/>
      <c r="Q83" s="717"/>
      <c r="R83" s="717"/>
      <c r="S83" s="717"/>
      <c r="T83" s="746"/>
      <c r="U83" s="746"/>
      <c r="V83" s="746"/>
      <c r="W83" s="746"/>
      <c r="X83" s="746"/>
      <c r="Y83" s="746"/>
      <c r="Z83" s="746"/>
      <c r="AA83" s="746"/>
      <c r="AB83" s="746"/>
      <c r="AC83" s="746"/>
      <c r="AD83" s="746"/>
      <c r="AE83" s="189"/>
      <c r="AF83" s="189"/>
      <c r="AG83" s="189"/>
      <c r="AH83" s="189"/>
      <c r="AI83" s="189"/>
      <c r="AJ83" s="189"/>
    </row>
    <row r="84" spans="1:36" ht="13.9" customHeight="1">
      <c r="A84" s="718"/>
      <c r="B84" s="718"/>
      <c r="C84" s="716"/>
      <c r="D84" s="716"/>
      <c r="E84" s="716"/>
      <c r="F84" s="716"/>
      <c r="G84" s="716"/>
      <c r="H84" s="717"/>
      <c r="I84" s="717"/>
      <c r="J84" s="717"/>
      <c r="K84" s="717"/>
      <c r="L84" s="717"/>
      <c r="M84" s="717"/>
      <c r="N84" s="717"/>
      <c r="O84" s="717"/>
      <c r="P84" s="717"/>
      <c r="Q84" s="717"/>
      <c r="R84" s="717"/>
      <c r="S84" s="717"/>
      <c r="T84" s="746"/>
      <c r="U84" s="746"/>
      <c r="V84" s="746"/>
      <c r="W84" s="746"/>
      <c r="X84" s="746"/>
      <c r="Y84" s="746"/>
      <c r="Z84" s="746"/>
      <c r="AA84" s="746"/>
      <c r="AB84" s="746"/>
      <c r="AC84" s="746"/>
      <c r="AD84" s="746"/>
      <c r="AE84" s="189"/>
      <c r="AF84" s="189"/>
      <c r="AG84" s="189"/>
      <c r="AH84" s="189"/>
      <c r="AI84" s="189"/>
      <c r="AJ84" s="189"/>
    </row>
    <row r="85" spans="1:36" ht="13.9" customHeight="1">
      <c r="A85" s="718"/>
      <c r="B85" s="718"/>
      <c r="C85" s="716"/>
      <c r="D85" s="716"/>
      <c r="E85" s="716"/>
      <c r="F85" s="716"/>
      <c r="G85" s="716"/>
      <c r="H85" s="717"/>
      <c r="I85" s="717"/>
      <c r="J85" s="717"/>
      <c r="K85" s="717"/>
      <c r="L85" s="717"/>
      <c r="M85" s="717"/>
      <c r="N85" s="717"/>
      <c r="O85" s="717"/>
      <c r="P85" s="717"/>
      <c r="Q85" s="717"/>
      <c r="R85" s="717"/>
      <c r="S85" s="717"/>
      <c r="T85" s="746"/>
      <c r="U85" s="746"/>
      <c r="V85" s="746"/>
      <c r="W85" s="746"/>
      <c r="X85" s="746"/>
      <c r="Y85" s="746"/>
      <c r="Z85" s="746"/>
      <c r="AA85" s="746"/>
      <c r="AB85" s="746"/>
      <c r="AC85" s="746"/>
      <c r="AD85" s="746"/>
      <c r="AE85" s="189"/>
      <c r="AF85" s="189"/>
      <c r="AG85" s="189"/>
      <c r="AH85" s="189"/>
      <c r="AI85" s="189"/>
      <c r="AJ85" s="189"/>
    </row>
    <row r="86" spans="1:36" ht="13.9" customHeight="1">
      <c r="A86" s="718"/>
      <c r="B86" s="718"/>
      <c r="C86" s="716"/>
      <c r="D86" s="716"/>
      <c r="E86" s="716"/>
      <c r="F86" s="716"/>
      <c r="G86" s="716"/>
      <c r="H86" s="717"/>
      <c r="I86" s="717"/>
      <c r="J86" s="717"/>
      <c r="K86" s="717"/>
      <c r="L86" s="717"/>
      <c r="M86" s="717"/>
      <c r="N86" s="717"/>
      <c r="O86" s="717"/>
      <c r="P86" s="717"/>
      <c r="Q86" s="717"/>
      <c r="R86" s="717"/>
      <c r="S86" s="717"/>
      <c r="T86" s="746"/>
      <c r="U86" s="746"/>
      <c r="V86" s="746"/>
      <c r="W86" s="746"/>
      <c r="X86" s="746"/>
      <c r="Y86" s="746"/>
      <c r="Z86" s="746"/>
      <c r="AA86" s="746"/>
      <c r="AB86" s="746"/>
      <c r="AC86" s="746"/>
      <c r="AD86" s="746"/>
      <c r="AE86" s="189"/>
      <c r="AF86" s="189"/>
      <c r="AG86" s="189"/>
      <c r="AH86" s="189"/>
      <c r="AI86" s="189"/>
      <c r="AJ86" s="189"/>
    </row>
    <row r="87" spans="1:36" ht="13.9" customHeight="1">
      <c r="A87" s="718"/>
      <c r="B87" s="718"/>
      <c r="C87" s="716"/>
      <c r="D87" s="716"/>
      <c r="E87" s="716"/>
      <c r="F87" s="716"/>
      <c r="G87" s="716"/>
      <c r="H87" s="717"/>
      <c r="I87" s="717"/>
      <c r="J87" s="717"/>
      <c r="K87" s="717"/>
      <c r="L87" s="717"/>
      <c r="M87" s="717"/>
      <c r="N87" s="717"/>
      <c r="O87" s="717"/>
      <c r="P87" s="717"/>
      <c r="Q87" s="717"/>
      <c r="R87" s="717"/>
      <c r="S87" s="717"/>
      <c r="T87" s="746"/>
      <c r="U87" s="746"/>
      <c r="V87" s="746"/>
      <c r="W87" s="746"/>
      <c r="X87" s="746"/>
      <c r="Y87" s="746"/>
      <c r="Z87" s="746"/>
      <c r="AA87" s="746"/>
      <c r="AB87" s="746"/>
      <c r="AC87" s="746"/>
      <c r="AD87" s="746"/>
      <c r="AE87" s="189"/>
      <c r="AF87" s="189"/>
      <c r="AG87" s="189"/>
      <c r="AH87" s="189"/>
      <c r="AI87" s="189"/>
      <c r="AJ87" s="189"/>
    </row>
    <row r="88" spans="1:36" ht="13.9" customHeight="1">
      <c r="A88" s="718"/>
      <c r="B88" s="718"/>
      <c r="C88" s="716"/>
      <c r="D88" s="716"/>
      <c r="E88" s="716"/>
      <c r="F88" s="716"/>
      <c r="G88" s="716"/>
      <c r="H88" s="717"/>
      <c r="I88" s="717"/>
      <c r="J88" s="717"/>
      <c r="K88" s="717"/>
      <c r="L88" s="717"/>
      <c r="M88" s="717"/>
      <c r="N88" s="717"/>
      <c r="O88" s="717"/>
      <c r="P88" s="717"/>
      <c r="Q88" s="717"/>
      <c r="R88" s="717"/>
      <c r="S88" s="717"/>
      <c r="T88" s="746"/>
      <c r="U88" s="746"/>
      <c r="V88" s="746"/>
      <c r="W88" s="746"/>
      <c r="X88" s="746"/>
      <c r="Y88" s="746"/>
      <c r="Z88" s="746"/>
      <c r="AA88" s="746"/>
      <c r="AB88" s="746"/>
      <c r="AC88" s="746"/>
      <c r="AD88" s="746"/>
      <c r="AE88" s="189"/>
      <c r="AF88" s="189"/>
      <c r="AG88" s="189"/>
      <c r="AH88" s="189"/>
      <c r="AI88" s="189"/>
      <c r="AJ88" s="189"/>
    </row>
    <row r="89" spans="1:36" ht="13.9" customHeight="1">
      <c r="A89" s="718"/>
      <c r="B89" s="718"/>
      <c r="C89" s="716"/>
      <c r="D89" s="716"/>
      <c r="E89" s="716"/>
      <c r="F89" s="716"/>
      <c r="G89" s="716"/>
      <c r="H89" s="717"/>
      <c r="I89" s="717"/>
      <c r="J89" s="717"/>
      <c r="K89" s="717"/>
      <c r="L89" s="717"/>
      <c r="M89" s="717"/>
      <c r="N89" s="717"/>
      <c r="O89" s="717"/>
      <c r="P89" s="717"/>
      <c r="Q89" s="717"/>
      <c r="R89" s="717"/>
      <c r="S89" s="717"/>
      <c r="T89" s="746"/>
      <c r="U89" s="746"/>
      <c r="V89" s="746"/>
      <c r="W89" s="746"/>
      <c r="X89" s="746"/>
      <c r="Y89" s="746"/>
      <c r="Z89" s="746"/>
      <c r="AA89" s="746"/>
      <c r="AB89" s="746"/>
      <c r="AC89" s="746"/>
      <c r="AD89" s="746"/>
      <c r="AE89" s="189"/>
      <c r="AF89" s="189"/>
      <c r="AG89" s="189"/>
      <c r="AH89" s="189"/>
      <c r="AI89" s="189"/>
      <c r="AJ89" s="189"/>
    </row>
    <row r="90" spans="1:36" ht="13.9" customHeight="1">
      <c r="A90" s="718"/>
      <c r="B90" s="718"/>
      <c r="C90" s="716"/>
      <c r="D90" s="716"/>
      <c r="E90" s="716"/>
      <c r="F90" s="716"/>
      <c r="G90" s="716"/>
      <c r="H90" s="717"/>
      <c r="I90" s="717"/>
      <c r="J90" s="717"/>
      <c r="K90" s="717"/>
      <c r="L90" s="717"/>
      <c r="M90" s="717"/>
      <c r="N90" s="717"/>
      <c r="O90" s="717"/>
      <c r="P90" s="717"/>
      <c r="Q90" s="717"/>
      <c r="R90" s="717"/>
      <c r="S90" s="717"/>
      <c r="T90" s="746"/>
      <c r="U90" s="746"/>
      <c r="V90" s="746"/>
      <c r="W90" s="746"/>
      <c r="X90" s="746"/>
      <c r="Y90" s="746"/>
      <c r="Z90" s="746"/>
      <c r="AA90" s="746"/>
      <c r="AB90" s="746"/>
      <c r="AC90" s="746"/>
      <c r="AD90" s="746"/>
      <c r="AE90" s="189"/>
      <c r="AF90" s="189"/>
      <c r="AG90" s="189"/>
      <c r="AH90" s="189"/>
      <c r="AI90" s="189"/>
      <c r="AJ90" s="189"/>
    </row>
    <row r="91" spans="1:36" ht="13.9" customHeight="1">
      <c r="A91" s="718"/>
      <c r="B91" s="718"/>
      <c r="C91" s="716"/>
      <c r="D91" s="716"/>
      <c r="E91" s="716"/>
      <c r="F91" s="716"/>
      <c r="G91" s="716"/>
      <c r="H91" s="717"/>
      <c r="I91" s="717"/>
      <c r="J91" s="717"/>
      <c r="K91" s="717"/>
      <c r="L91" s="717"/>
      <c r="M91" s="717"/>
      <c r="N91" s="717"/>
      <c r="O91" s="717"/>
      <c r="P91" s="717"/>
      <c r="Q91" s="717"/>
      <c r="R91" s="717"/>
      <c r="S91" s="717"/>
      <c r="T91" s="746"/>
      <c r="U91" s="746"/>
      <c r="V91" s="746"/>
      <c r="W91" s="746"/>
      <c r="X91" s="746"/>
      <c r="Y91" s="746"/>
      <c r="Z91" s="746"/>
      <c r="AA91" s="746"/>
      <c r="AB91" s="746"/>
      <c r="AC91" s="746"/>
      <c r="AD91" s="746"/>
      <c r="AE91" s="189"/>
      <c r="AF91" s="189"/>
      <c r="AG91" s="189"/>
      <c r="AH91" s="189"/>
      <c r="AI91" s="189"/>
      <c r="AJ91" s="189"/>
    </row>
    <row r="92" spans="1:36" ht="13.9" customHeight="1">
      <c r="A92" s="718"/>
      <c r="B92" s="718"/>
      <c r="C92" s="716"/>
      <c r="D92" s="716"/>
      <c r="E92" s="716"/>
      <c r="F92" s="716"/>
      <c r="G92" s="716"/>
      <c r="H92" s="717"/>
      <c r="I92" s="717"/>
      <c r="J92" s="717"/>
      <c r="K92" s="717"/>
      <c r="L92" s="717"/>
      <c r="M92" s="717"/>
      <c r="N92" s="717"/>
      <c r="O92" s="717"/>
      <c r="P92" s="717"/>
      <c r="Q92" s="717"/>
      <c r="R92" s="717"/>
      <c r="S92" s="717"/>
      <c r="T92" s="746"/>
      <c r="U92" s="746"/>
      <c r="V92" s="746"/>
      <c r="W92" s="746"/>
      <c r="X92" s="746"/>
      <c r="Y92" s="746"/>
      <c r="Z92" s="746"/>
      <c r="AA92" s="746"/>
      <c r="AB92" s="746"/>
      <c r="AC92" s="746"/>
      <c r="AD92" s="746"/>
      <c r="AE92" s="189"/>
      <c r="AF92" s="189"/>
      <c r="AG92" s="189"/>
      <c r="AH92" s="189"/>
      <c r="AI92" s="189"/>
      <c r="AJ92" s="189"/>
    </row>
    <row r="93" spans="1:36" ht="13.9" customHeight="1">
      <c r="A93" s="718"/>
      <c r="B93" s="718"/>
      <c r="C93" s="716"/>
      <c r="D93" s="716"/>
      <c r="E93" s="716"/>
      <c r="F93" s="716"/>
      <c r="G93" s="716"/>
      <c r="H93" s="717"/>
      <c r="I93" s="717"/>
      <c r="J93" s="717"/>
      <c r="K93" s="717"/>
      <c r="L93" s="717"/>
      <c r="M93" s="717"/>
      <c r="N93" s="717"/>
      <c r="O93" s="717"/>
      <c r="P93" s="717"/>
      <c r="Q93" s="717"/>
      <c r="R93" s="717"/>
      <c r="S93" s="717"/>
      <c r="T93" s="746"/>
      <c r="U93" s="746"/>
      <c r="V93" s="746"/>
      <c r="W93" s="746"/>
      <c r="X93" s="746"/>
      <c r="Y93" s="746"/>
      <c r="Z93" s="746"/>
      <c r="AA93" s="746"/>
      <c r="AB93" s="746"/>
      <c r="AC93" s="746"/>
      <c r="AD93" s="746"/>
      <c r="AE93" s="189"/>
      <c r="AF93" s="189"/>
      <c r="AG93" s="189"/>
      <c r="AH93" s="189"/>
      <c r="AI93" s="189"/>
      <c r="AJ93" s="189"/>
    </row>
    <row r="94" spans="1:36" ht="13.9" customHeight="1">
      <c r="A94" s="718"/>
      <c r="B94" s="718"/>
      <c r="C94" s="716"/>
      <c r="D94" s="716"/>
      <c r="E94" s="716"/>
      <c r="F94" s="716"/>
      <c r="G94" s="716"/>
      <c r="H94" s="717"/>
      <c r="I94" s="717"/>
      <c r="J94" s="717"/>
      <c r="K94" s="717"/>
      <c r="L94" s="717"/>
      <c r="M94" s="717"/>
      <c r="N94" s="717"/>
      <c r="O94" s="717"/>
      <c r="P94" s="717"/>
      <c r="Q94" s="717"/>
      <c r="R94" s="717"/>
      <c r="S94" s="717"/>
      <c r="T94" s="746"/>
      <c r="U94" s="746"/>
      <c r="V94" s="746"/>
      <c r="W94" s="746"/>
      <c r="X94" s="746"/>
      <c r="Y94" s="746"/>
      <c r="Z94" s="746"/>
      <c r="AA94" s="746"/>
      <c r="AB94" s="746"/>
      <c r="AC94" s="746"/>
      <c r="AD94" s="746"/>
      <c r="AE94" s="189"/>
      <c r="AF94" s="189"/>
      <c r="AG94" s="189"/>
      <c r="AH94" s="189"/>
      <c r="AI94" s="189"/>
      <c r="AJ94" s="189"/>
    </row>
    <row r="95" spans="1:36" ht="13.9" customHeight="1">
      <c r="A95" s="718"/>
      <c r="B95" s="718"/>
      <c r="C95" s="716"/>
      <c r="D95" s="716"/>
      <c r="E95" s="716"/>
      <c r="F95" s="716"/>
      <c r="G95" s="716"/>
      <c r="H95" s="717"/>
      <c r="I95" s="717"/>
      <c r="J95" s="717"/>
      <c r="K95" s="717"/>
      <c r="L95" s="717"/>
      <c r="M95" s="717"/>
      <c r="N95" s="717"/>
      <c r="O95" s="717"/>
      <c r="P95" s="717"/>
      <c r="Q95" s="717"/>
      <c r="R95" s="717"/>
      <c r="S95" s="717"/>
      <c r="T95" s="746"/>
      <c r="U95" s="746"/>
      <c r="V95" s="746"/>
      <c r="W95" s="746"/>
      <c r="X95" s="746"/>
      <c r="Y95" s="746"/>
      <c r="Z95" s="746"/>
      <c r="AA95" s="746"/>
      <c r="AB95" s="746"/>
      <c r="AC95" s="746"/>
      <c r="AD95" s="746"/>
      <c r="AE95" s="189"/>
      <c r="AF95" s="189"/>
      <c r="AG95" s="189"/>
      <c r="AH95" s="189"/>
      <c r="AI95" s="189"/>
      <c r="AJ95" s="189"/>
    </row>
    <row r="96" spans="1:36" ht="13.9" customHeight="1">
      <c r="A96" s="718"/>
      <c r="B96" s="718"/>
      <c r="C96" s="716"/>
      <c r="D96" s="716"/>
      <c r="E96" s="716"/>
      <c r="F96" s="716"/>
      <c r="G96" s="716"/>
      <c r="H96" s="717"/>
      <c r="I96" s="717"/>
      <c r="J96" s="717"/>
      <c r="K96" s="717"/>
      <c r="L96" s="717"/>
      <c r="M96" s="717"/>
      <c r="N96" s="717"/>
      <c r="O96" s="717"/>
      <c r="P96" s="717"/>
      <c r="Q96" s="717"/>
      <c r="R96" s="717"/>
      <c r="S96" s="717"/>
      <c r="T96" s="746"/>
      <c r="U96" s="746"/>
      <c r="V96" s="746"/>
      <c r="W96" s="746"/>
      <c r="X96" s="746"/>
      <c r="Y96" s="746"/>
      <c r="Z96" s="746"/>
      <c r="AA96" s="746"/>
      <c r="AB96" s="746"/>
      <c r="AC96" s="746"/>
      <c r="AD96" s="746"/>
      <c r="AE96" s="189"/>
      <c r="AF96" s="189"/>
      <c r="AG96" s="189"/>
      <c r="AH96" s="189"/>
      <c r="AI96" s="189"/>
      <c r="AJ96" s="189"/>
    </row>
    <row r="97" spans="1:36" ht="13.9" customHeight="1">
      <c r="A97" s="718"/>
      <c r="B97" s="718"/>
      <c r="C97" s="716"/>
      <c r="D97" s="716"/>
      <c r="E97" s="716"/>
      <c r="F97" s="716"/>
      <c r="G97" s="716"/>
      <c r="H97" s="717"/>
      <c r="I97" s="717"/>
      <c r="J97" s="717"/>
      <c r="K97" s="717"/>
      <c r="L97" s="717"/>
      <c r="M97" s="717"/>
      <c r="N97" s="717"/>
      <c r="O97" s="717"/>
      <c r="P97" s="717"/>
      <c r="Q97" s="717"/>
      <c r="R97" s="717"/>
      <c r="S97" s="717"/>
      <c r="T97" s="746"/>
      <c r="U97" s="746"/>
      <c r="V97" s="746"/>
      <c r="W97" s="746"/>
      <c r="X97" s="746"/>
      <c r="Y97" s="746"/>
      <c r="Z97" s="746"/>
      <c r="AA97" s="746"/>
      <c r="AB97" s="746"/>
      <c r="AC97" s="746"/>
      <c r="AD97" s="746"/>
      <c r="AE97" s="189"/>
      <c r="AF97" s="189"/>
      <c r="AG97" s="189"/>
      <c r="AH97" s="189"/>
      <c r="AI97" s="189"/>
      <c r="AJ97" s="189"/>
    </row>
    <row r="98" spans="1:36" ht="13.9" customHeight="1">
      <c r="A98" s="718"/>
      <c r="B98" s="718"/>
      <c r="C98" s="716"/>
      <c r="D98" s="716"/>
      <c r="E98" s="716"/>
      <c r="F98" s="716"/>
      <c r="G98" s="716"/>
      <c r="H98" s="717"/>
      <c r="I98" s="717"/>
      <c r="J98" s="717"/>
      <c r="K98" s="717"/>
      <c r="L98" s="717"/>
      <c r="M98" s="717"/>
      <c r="N98" s="717"/>
      <c r="O98" s="717"/>
      <c r="P98" s="717"/>
      <c r="Q98" s="717"/>
      <c r="R98" s="717"/>
      <c r="S98" s="717"/>
      <c r="T98" s="746"/>
      <c r="U98" s="746"/>
      <c r="V98" s="746"/>
      <c r="W98" s="746"/>
      <c r="X98" s="746"/>
      <c r="Y98" s="746"/>
      <c r="Z98" s="746"/>
      <c r="AA98" s="746"/>
      <c r="AB98" s="746"/>
      <c r="AC98" s="746"/>
      <c r="AD98" s="746"/>
      <c r="AE98" s="189"/>
      <c r="AF98" s="189"/>
      <c r="AG98" s="189"/>
      <c r="AH98" s="189"/>
      <c r="AI98" s="189"/>
      <c r="AJ98" s="189"/>
    </row>
    <row r="99" spans="1:36" ht="13.9" customHeight="1">
      <c r="A99" s="718"/>
      <c r="B99" s="718"/>
      <c r="C99" s="716"/>
      <c r="D99" s="716"/>
      <c r="E99" s="716"/>
      <c r="F99" s="716"/>
      <c r="G99" s="716"/>
      <c r="H99" s="717"/>
      <c r="I99" s="717"/>
      <c r="J99" s="717"/>
      <c r="K99" s="717"/>
      <c r="L99" s="717"/>
      <c r="M99" s="717"/>
      <c r="N99" s="717"/>
      <c r="O99" s="717"/>
      <c r="P99" s="717"/>
      <c r="Q99" s="717"/>
      <c r="R99" s="717"/>
      <c r="S99" s="717"/>
      <c r="T99" s="746"/>
      <c r="U99" s="746"/>
      <c r="V99" s="746"/>
      <c r="W99" s="746"/>
      <c r="X99" s="746"/>
      <c r="Y99" s="746"/>
      <c r="Z99" s="746"/>
      <c r="AA99" s="746"/>
      <c r="AB99" s="746"/>
      <c r="AC99" s="746"/>
      <c r="AD99" s="746"/>
      <c r="AE99" s="189"/>
      <c r="AF99" s="189"/>
      <c r="AG99" s="189"/>
      <c r="AH99" s="189"/>
      <c r="AI99" s="189"/>
      <c r="AJ99" s="189"/>
    </row>
    <row r="100" spans="1:36" ht="13.9" customHeight="1">
      <c r="A100" s="718"/>
      <c r="B100" s="718"/>
      <c r="C100" s="716"/>
      <c r="D100" s="716"/>
      <c r="E100" s="716"/>
      <c r="F100" s="716"/>
      <c r="G100" s="716"/>
      <c r="H100" s="717"/>
      <c r="I100" s="717"/>
      <c r="J100" s="717"/>
      <c r="K100" s="717"/>
      <c r="L100" s="717"/>
      <c r="M100" s="717"/>
      <c r="N100" s="717"/>
      <c r="O100" s="717"/>
      <c r="P100" s="717"/>
      <c r="Q100" s="717"/>
      <c r="R100" s="717"/>
      <c r="S100" s="717"/>
      <c r="T100" s="746"/>
      <c r="U100" s="746"/>
      <c r="V100" s="746"/>
      <c r="W100" s="746"/>
      <c r="X100" s="746"/>
      <c r="Y100" s="746"/>
      <c r="Z100" s="746"/>
      <c r="AA100" s="746"/>
      <c r="AB100" s="746"/>
      <c r="AC100" s="746"/>
      <c r="AD100" s="746"/>
      <c r="AE100" s="189"/>
      <c r="AF100" s="189"/>
      <c r="AG100" s="189"/>
      <c r="AH100" s="189"/>
      <c r="AI100" s="189"/>
      <c r="AJ100" s="189"/>
    </row>
    <row r="101" spans="1:36" ht="13.9" customHeight="1">
      <c r="A101" s="718"/>
      <c r="B101" s="718"/>
      <c r="C101" s="716"/>
      <c r="D101" s="716"/>
      <c r="E101" s="716"/>
      <c r="F101" s="716"/>
      <c r="G101" s="716"/>
      <c r="H101" s="717"/>
      <c r="I101" s="717"/>
      <c r="J101" s="717"/>
      <c r="K101" s="717"/>
      <c r="L101" s="717"/>
      <c r="M101" s="717"/>
      <c r="N101" s="717"/>
      <c r="O101" s="717"/>
      <c r="P101" s="717"/>
      <c r="Q101" s="717"/>
      <c r="R101" s="717"/>
      <c r="S101" s="717"/>
      <c r="T101" s="746"/>
      <c r="U101" s="746"/>
      <c r="V101" s="746"/>
      <c r="W101" s="746"/>
      <c r="X101" s="746"/>
      <c r="Y101" s="746"/>
      <c r="Z101" s="746"/>
      <c r="AA101" s="746"/>
      <c r="AB101" s="746"/>
      <c r="AC101" s="746"/>
      <c r="AD101" s="746"/>
      <c r="AE101" s="189"/>
      <c r="AF101" s="189"/>
      <c r="AG101" s="189"/>
      <c r="AH101" s="189"/>
      <c r="AI101" s="189"/>
      <c r="AJ101" s="189"/>
    </row>
    <row r="102" spans="1:36" ht="13.9" customHeight="1">
      <c r="A102" s="718"/>
      <c r="B102" s="718"/>
      <c r="C102" s="716"/>
      <c r="D102" s="716"/>
      <c r="E102" s="716"/>
      <c r="F102" s="716"/>
      <c r="G102" s="716"/>
      <c r="H102" s="717"/>
      <c r="I102" s="717"/>
      <c r="J102" s="717"/>
      <c r="K102" s="717"/>
      <c r="L102" s="717"/>
      <c r="M102" s="717"/>
      <c r="N102" s="717"/>
      <c r="O102" s="717"/>
      <c r="P102" s="717"/>
      <c r="Q102" s="717"/>
      <c r="R102" s="717"/>
      <c r="S102" s="717"/>
      <c r="T102" s="746"/>
      <c r="U102" s="746"/>
      <c r="V102" s="746"/>
      <c r="W102" s="746"/>
      <c r="X102" s="746"/>
      <c r="Y102" s="746"/>
      <c r="Z102" s="746"/>
      <c r="AA102" s="746"/>
      <c r="AB102" s="746"/>
      <c r="AC102" s="746"/>
      <c r="AD102" s="746"/>
      <c r="AE102" s="189"/>
      <c r="AF102" s="189"/>
      <c r="AG102" s="189"/>
      <c r="AH102" s="189"/>
      <c r="AI102" s="189"/>
      <c r="AJ102" s="189"/>
    </row>
    <row r="103" spans="1:36" ht="13.9" customHeight="1">
      <c r="A103" s="718"/>
      <c r="B103" s="718"/>
      <c r="C103" s="716"/>
      <c r="D103" s="716"/>
      <c r="E103" s="716"/>
      <c r="F103" s="716"/>
      <c r="G103" s="716"/>
      <c r="H103" s="717"/>
      <c r="I103" s="717"/>
      <c r="J103" s="717"/>
      <c r="K103" s="717"/>
      <c r="L103" s="717"/>
      <c r="M103" s="717"/>
      <c r="N103" s="717"/>
      <c r="O103" s="717"/>
      <c r="P103" s="717"/>
      <c r="Q103" s="717"/>
      <c r="R103" s="717"/>
      <c r="S103" s="717"/>
      <c r="T103" s="746"/>
      <c r="U103" s="746"/>
      <c r="V103" s="746"/>
      <c r="W103" s="746"/>
      <c r="X103" s="746"/>
      <c r="Y103" s="746"/>
      <c r="Z103" s="746"/>
      <c r="AA103" s="746"/>
      <c r="AB103" s="746"/>
      <c r="AC103" s="746"/>
      <c r="AD103" s="746"/>
      <c r="AE103" s="189"/>
      <c r="AF103" s="189"/>
      <c r="AG103" s="189"/>
      <c r="AH103" s="189"/>
      <c r="AI103" s="189"/>
      <c r="AJ103" s="189"/>
    </row>
    <row r="104" spans="1:36" ht="13.9" customHeight="1">
      <c r="A104" s="718"/>
      <c r="B104" s="718"/>
      <c r="C104" s="716"/>
      <c r="D104" s="716"/>
      <c r="E104" s="716"/>
      <c r="F104" s="716"/>
      <c r="G104" s="716"/>
      <c r="H104" s="717"/>
      <c r="I104" s="717"/>
      <c r="J104" s="717"/>
      <c r="K104" s="717"/>
      <c r="L104" s="717"/>
      <c r="M104" s="717"/>
      <c r="N104" s="717"/>
      <c r="O104" s="717"/>
      <c r="P104" s="717"/>
      <c r="Q104" s="717"/>
      <c r="R104" s="717"/>
      <c r="S104" s="717"/>
      <c r="T104" s="746"/>
      <c r="U104" s="746"/>
      <c r="V104" s="746"/>
      <c r="W104" s="746"/>
      <c r="X104" s="746"/>
      <c r="Y104" s="746"/>
      <c r="Z104" s="746"/>
      <c r="AA104" s="746"/>
      <c r="AB104" s="746"/>
      <c r="AC104" s="746"/>
      <c r="AD104" s="746"/>
      <c r="AE104" s="189"/>
      <c r="AF104" s="189"/>
      <c r="AG104" s="189"/>
      <c r="AH104" s="189"/>
      <c r="AI104" s="189"/>
      <c r="AJ104" s="189"/>
    </row>
    <row r="105" spans="1:36" ht="13.9" customHeight="1">
      <c r="A105" s="718"/>
      <c r="B105" s="718"/>
      <c r="C105" s="716"/>
      <c r="D105" s="716"/>
      <c r="E105" s="716"/>
      <c r="F105" s="716"/>
      <c r="G105" s="716"/>
      <c r="H105" s="717"/>
      <c r="I105" s="717"/>
      <c r="J105" s="717"/>
      <c r="K105" s="717"/>
      <c r="L105" s="717"/>
      <c r="M105" s="717"/>
      <c r="N105" s="717"/>
      <c r="O105" s="717"/>
      <c r="P105" s="717"/>
      <c r="Q105" s="717"/>
      <c r="R105" s="717"/>
      <c r="S105" s="717"/>
      <c r="T105" s="746"/>
      <c r="U105" s="746"/>
      <c r="V105" s="746"/>
      <c r="W105" s="746"/>
      <c r="X105" s="746"/>
      <c r="Y105" s="746"/>
      <c r="Z105" s="746"/>
      <c r="AA105" s="746"/>
      <c r="AB105" s="746"/>
      <c r="AC105" s="746"/>
      <c r="AD105" s="746"/>
      <c r="AE105" s="189"/>
      <c r="AF105" s="189"/>
      <c r="AG105" s="189"/>
      <c r="AH105" s="189"/>
      <c r="AI105" s="189"/>
      <c r="AJ105" s="189"/>
    </row>
    <row r="106" spans="1:36" ht="13.9" customHeight="1">
      <c r="A106" s="718"/>
      <c r="B106" s="718"/>
      <c r="C106" s="716"/>
      <c r="D106" s="716"/>
      <c r="E106" s="716"/>
      <c r="F106" s="716"/>
      <c r="G106" s="716"/>
      <c r="H106" s="717"/>
      <c r="I106" s="717"/>
      <c r="J106" s="717"/>
      <c r="K106" s="717"/>
      <c r="L106" s="717"/>
      <c r="M106" s="717"/>
      <c r="N106" s="717"/>
      <c r="O106" s="717"/>
      <c r="P106" s="717"/>
      <c r="Q106" s="717"/>
      <c r="R106" s="717"/>
      <c r="S106" s="717"/>
      <c r="T106" s="746"/>
      <c r="U106" s="746"/>
      <c r="V106" s="746"/>
      <c r="W106" s="746"/>
      <c r="X106" s="746"/>
      <c r="Y106" s="746"/>
      <c r="Z106" s="746"/>
      <c r="AA106" s="746"/>
      <c r="AB106" s="746"/>
      <c r="AC106" s="746"/>
      <c r="AD106" s="746"/>
      <c r="AE106" s="189"/>
      <c r="AF106" s="189"/>
      <c r="AG106" s="189"/>
      <c r="AH106" s="189"/>
      <c r="AI106" s="189"/>
      <c r="AJ106" s="189"/>
    </row>
    <row r="107" spans="1:36" ht="13.9" customHeight="1">
      <c r="A107" s="718"/>
      <c r="B107" s="718"/>
      <c r="C107" s="716"/>
      <c r="D107" s="716"/>
      <c r="E107" s="716"/>
      <c r="F107" s="716"/>
      <c r="G107" s="716"/>
      <c r="H107" s="717"/>
      <c r="I107" s="717"/>
      <c r="J107" s="717"/>
      <c r="K107" s="717"/>
      <c r="L107" s="717"/>
      <c r="M107" s="717"/>
      <c r="N107" s="717"/>
      <c r="O107" s="717"/>
      <c r="P107" s="717"/>
      <c r="Q107" s="717"/>
      <c r="R107" s="717"/>
      <c r="S107" s="717"/>
      <c r="T107" s="746"/>
      <c r="U107" s="746"/>
      <c r="V107" s="746"/>
      <c r="W107" s="746"/>
      <c r="X107" s="746"/>
      <c r="Y107" s="746"/>
      <c r="Z107" s="746"/>
      <c r="AA107" s="746"/>
      <c r="AB107" s="746"/>
      <c r="AC107" s="746"/>
      <c r="AD107" s="746"/>
      <c r="AE107" s="189"/>
      <c r="AF107" s="189"/>
      <c r="AG107" s="189"/>
      <c r="AH107" s="189"/>
      <c r="AI107" s="189"/>
      <c r="AJ107" s="189"/>
    </row>
    <row r="108" spans="1:36" ht="13.9" customHeight="1">
      <c r="A108" s="718"/>
      <c r="B108" s="718"/>
      <c r="C108" s="716"/>
      <c r="D108" s="716"/>
      <c r="E108" s="716"/>
      <c r="F108" s="716"/>
      <c r="G108" s="716"/>
      <c r="H108" s="717"/>
      <c r="I108" s="717"/>
      <c r="J108" s="717"/>
      <c r="K108" s="717"/>
      <c r="L108" s="717"/>
      <c r="M108" s="717"/>
      <c r="N108" s="717"/>
      <c r="O108" s="717"/>
      <c r="P108" s="717"/>
      <c r="Q108" s="717"/>
      <c r="R108" s="717"/>
      <c r="S108" s="717"/>
      <c r="T108" s="746"/>
      <c r="U108" s="746"/>
      <c r="V108" s="746"/>
      <c r="W108" s="746"/>
      <c r="X108" s="746"/>
      <c r="Y108" s="746"/>
      <c r="Z108" s="746"/>
      <c r="AA108" s="746"/>
      <c r="AB108" s="746"/>
      <c r="AC108" s="746"/>
      <c r="AD108" s="746"/>
      <c r="AE108" s="189"/>
      <c r="AF108" s="189"/>
      <c r="AG108" s="189"/>
      <c r="AH108" s="189"/>
      <c r="AI108" s="189"/>
      <c r="AJ108" s="189"/>
    </row>
    <row r="109" spans="1:36" ht="13.9" customHeight="1">
      <c r="A109" s="718"/>
      <c r="B109" s="718"/>
      <c r="C109" s="716"/>
      <c r="D109" s="716"/>
      <c r="E109" s="716"/>
      <c r="F109" s="716"/>
      <c r="G109" s="716"/>
      <c r="H109" s="717"/>
      <c r="I109" s="717"/>
      <c r="J109" s="717"/>
      <c r="K109" s="717"/>
      <c r="L109" s="717"/>
      <c r="M109" s="717"/>
      <c r="N109" s="717"/>
      <c r="O109" s="717"/>
      <c r="P109" s="717"/>
      <c r="Q109" s="717"/>
      <c r="R109" s="717"/>
      <c r="S109" s="717"/>
      <c r="T109" s="746"/>
      <c r="U109" s="746"/>
      <c r="V109" s="746"/>
      <c r="W109" s="746"/>
      <c r="X109" s="746"/>
      <c r="Y109" s="746"/>
      <c r="Z109" s="746"/>
      <c r="AA109" s="746"/>
      <c r="AB109" s="746"/>
      <c r="AC109" s="746"/>
      <c r="AD109" s="746"/>
      <c r="AE109" s="189"/>
      <c r="AF109" s="189"/>
      <c r="AG109" s="189"/>
      <c r="AH109" s="189"/>
      <c r="AI109" s="189"/>
      <c r="AJ109" s="189"/>
    </row>
    <row r="110" spans="1:36" ht="13.9" customHeight="1">
      <c r="A110" s="718"/>
      <c r="B110" s="718"/>
      <c r="C110" s="716"/>
      <c r="D110" s="716"/>
      <c r="E110" s="716"/>
      <c r="F110" s="716"/>
      <c r="G110" s="716"/>
      <c r="H110" s="717"/>
      <c r="I110" s="717"/>
      <c r="J110" s="717"/>
      <c r="K110" s="717"/>
      <c r="L110" s="717"/>
      <c r="M110" s="717"/>
      <c r="N110" s="717"/>
      <c r="O110" s="717"/>
      <c r="P110" s="717"/>
      <c r="Q110" s="717"/>
      <c r="R110" s="717"/>
      <c r="S110" s="717"/>
      <c r="T110" s="746"/>
      <c r="U110" s="746"/>
      <c r="V110" s="746"/>
      <c r="W110" s="746"/>
      <c r="X110" s="746"/>
      <c r="Y110" s="746"/>
      <c r="Z110" s="746"/>
      <c r="AA110" s="746"/>
      <c r="AB110" s="746"/>
      <c r="AC110" s="746"/>
      <c r="AD110" s="746"/>
      <c r="AE110" s="189"/>
      <c r="AF110" s="189"/>
      <c r="AG110" s="189"/>
      <c r="AH110" s="189"/>
      <c r="AI110" s="189"/>
      <c r="AJ110" s="189"/>
    </row>
    <row r="111" spans="1:36" ht="13.9" customHeight="1">
      <c r="A111" s="718"/>
      <c r="B111" s="718"/>
      <c r="C111" s="716"/>
      <c r="D111" s="716"/>
      <c r="E111" s="716"/>
      <c r="F111" s="716"/>
      <c r="G111" s="716"/>
      <c r="H111" s="717"/>
      <c r="I111" s="717"/>
      <c r="J111" s="717"/>
      <c r="K111" s="717"/>
      <c r="L111" s="717"/>
      <c r="M111" s="717"/>
      <c r="N111" s="717"/>
      <c r="O111" s="717"/>
      <c r="P111" s="717"/>
      <c r="Q111" s="717"/>
      <c r="R111" s="717"/>
      <c r="S111" s="717"/>
      <c r="T111" s="746"/>
      <c r="U111" s="746"/>
      <c r="V111" s="746"/>
      <c r="W111" s="746"/>
      <c r="X111" s="746"/>
      <c r="Y111" s="746"/>
      <c r="Z111" s="746"/>
      <c r="AA111" s="746"/>
      <c r="AB111" s="746"/>
      <c r="AC111" s="746"/>
      <c r="AD111" s="746"/>
      <c r="AE111" s="189"/>
      <c r="AF111" s="189"/>
      <c r="AG111" s="189"/>
      <c r="AH111" s="189"/>
      <c r="AI111" s="189"/>
      <c r="AJ111" s="189"/>
    </row>
    <row r="112" spans="1:36" ht="13.9" customHeight="1">
      <c r="A112" s="718"/>
      <c r="B112" s="718"/>
      <c r="C112" s="716"/>
      <c r="D112" s="716"/>
      <c r="E112" s="716"/>
      <c r="F112" s="716"/>
      <c r="G112" s="716"/>
      <c r="H112" s="717"/>
      <c r="I112" s="717"/>
      <c r="J112" s="717"/>
      <c r="K112" s="717"/>
      <c r="L112" s="717"/>
      <c r="M112" s="717"/>
      <c r="N112" s="717"/>
      <c r="O112" s="717"/>
      <c r="P112" s="717"/>
      <c r="Q112" s="717"/>
      <c r="R112" s="717"/>
      <c r="S112" s="717"/>
      <c r="T112" s="746"/>
      <c r="U112" s="746"/>
      <c r="V112" s="746"/>
      <c r="W112" s="746"/>
      <c r="X112" s="746"/>
      <c r="Y112" s="746"/>
      <c r="Z112" s="746"/>
      <c r="AA112" s="746"/>
      <c r="AB112" s="746"/>
      <c r="AC112" s="746"/>
      <c r="AD112" s="746"/>
      <c r="AE112" s="189"/>
      <c r="AF112" s="189"/>
      <c r="AG112" s="189"/>
      <c r="AH112" s="189"/>
      <c r="AI112" s="189"/>
      <c r="AJ112" s="189"/>
    </row>
    <row r="113" spans="1:36">
      <c r="A113" s="718"/>
      <c r="B113" s="718"/>
      <c r="C113" s="716"/>
      <c r="D113" s="716"/>
      <c r="E113" s="716"/>
      <c r="F113" s="716"/>
      <c r="G113" s="716"/>
      <c r="H113" s="717"/>
      <c r="I113" s="717"/>
      <c r="J113" s="717"/>
      <c r="K113" s="717"/>
      <c r="L113" s="717"/>
      <c r="M113" s="717"/>
      <c r="N113" s="717"/>
      <c r="O113" s="717"/>
      <c r="P113" s="717"/>
      <c r="Q113" s="717"/>
      <c r="R113" s="717"/>
      <c r="S113" s="717"/>
      <c r="T113" s="746"/>
      <c r="U113" s="746"/>
      <c r="V113" s="746"/>
      <c r="W113" s="746"/>
      <c r="X113" s="746"/>
      <c r="Y113" s="746"/>
      <c r="Z113" s="746"/>
      <c r="AA113" s="746"/>
      <c r="AB113" s="746"/>
      <c r="AC113" s="746"/>
      <c r="AD113" s="746"/>
      <c r="AE113" s="189"/>
      <c r="AF113" s="189"/>
      <c r="AG113" s="189"/>
      <c r="AH113" s="189"/>
      <c r="AI113" s="189"/>
      <c r="AJ113" s="189"/>
    </row>
    <row r="114" spans="1:36">
      <c r="A114" s="718"/>
      <c r="B114" s="718"/>
      <c r="C114" s="716"/>
      <c r="D114" s="716"/>
      <c r="E114" s="716"/>
      <c r="F114" s="716"/>
      <c r="G114" s="716"/>
      <c r="H114" s="717"/>
      <c r="I114" s="717"/>
      <c r="J114" s="717"/>
      <c r="K114" s="717"/>
      <c r="L114" s="717"/>
      <c r="M114" s="717"/>
      <c r="N114" s="717"/>
      <c r="O114" s="717"/>
      <c r="P114" s="717"/>
      <c r="Q114" s="717"/>
      <c r="R114" s="717"/>
      <c r="S114" s="717"/>
      <c r="T114" s="746"/>
      <c r="U114" s="746"/>
      <c r="V114" s="746"/>
      <c r="W114" s="746"/>
      <c r="X114" s="746"/>
      <c r="Y114" s="746"/>
      <c r="Z114" s="746"/>
      <c r="AA114" s="746"/>
      <c r="AB114" s="746"/>
      <c r="AC114" s="746"/>
      <c r="AD114" s="746"/>
      <c r="AE114" s="189"/>
      <c r="AF114" s="189"/>
      <c r="AG114" s="189"/>
      <c r="AH114" s="189"/>
      <c r="AI114" s="189"/>
      <c r="AJ114" s="189"/>
    </row>
    <row r="115" spans="1:36">
      <c r="A115" s="718"/>
      <c r="B115" s="718"/>
      <c r="C115" s="716"/>
      <c r="D115" s="716"/>
      <c r="E115" s="716"/>
      <c r="F115" s="716"/>
      <c r="G115" s="71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wwBRbIdjXKbcnU8K/Mtyq6dYo764dS744bWBwfQz5V0VsHkixejJ8V24qgMTvjww2rf+xs9dCRnq9za0cyGlhg==" saltValue="+01Y6xffkwbtyX+tL5UmSg=="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2527</v>
      </c>
      <c r="B1" s="38"/>
      <c r="C1" s="38"/>
      <c r="D1" s="38"/>
      <c r="E1" s="38"/>
      <c r="F1" s="38"/>
      <c r="G1" s="38"/>
      <c r="H1" s="38"/>
      <c r="I1" s="38"/>
      <c r="J1" s="38"/>
      <c r="K1" s="38"/>
      <c r="L1" s="38"/>
      <c r="M1" s="38"/>
      <c r="N1" s="38"/>
      <c r="O1" s="38"/>
      <c r="P1" s="38"/>
      <c r="Q1" s="38"/>
      <c r="R1" s="38"/>
      <c r="S1" s="38"/>
      <c r="T1" s="38"/>
      <c r="U1" s="38"/>
      <c r="V1" s="38"/>
      <c r="W1" s="33"/>
      <c r="X1" s="33"/>
      <c r="Y1" s="33"/>
      <c r="Z1" s="33"/>
      <c r="AA1" s="33"/>
      <c r="AB1" s="747" t="s">
        <v>26</v>
      </c>
      <c r="AC1" s="748"/>
      <c r="AD1" s="748"/>
      <c r="AE1" s="747" t="str">
        <f>IF(基本情報入力シート!C13&lt;&gt;"", 基本情報入力シート!C13, "")</f>
        <v>岐阜県</v>
      </c>
      <c r="AF1" s="748"/>
      <c r="AG1" s="748"/>
      <c r="AH1" s="748"/>
      <c r="AI1" s="749"/>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79" t="s">
        <v>4</v>
      </c>
      <c r="B3" s="780"/>
      <c r="C3" s="780"/>
      <c r="D3" s="780"/>
      <c r="E3" s="780"/>
      <c r="F3" s="781"/>
      <c r="G3" s="768" t="str">
        <f>IF(基本情報入力シート!L17="","",基本情報入力シート!L17)</f>
        <v/>
      </c>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50"/>
    </row>
    <row r="4" spans="1:48" s="23" customFormat="1" ht="13.5" customHeight="1">
      <c r="A4" s="782" t="s">
        <v>28</v>
      </c>
      <c r="B4" s="783"/>
      <c r="C4" s="783"/>
      <c r="D4" s="783"/>
      <c r="E4" s="783"/>
      <c r="F4" s="784"/>
      <c r="G4" s="770" t="str">
        <f>IF(基本情報入力シート!L18="","",基本情報入力シート!L18)</f>
        <v/>
      </c>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50"/>
    </row>
    <row r="5" spans="1:48" s="23" customFormat="1" ht="14.25" customHeight="1">
      <c r="A5" s="758" t="s">
        <v>29</v>
      </c>
      <c r="B5" s="759"/>
      <c r="C5" s="759"/>
      <c r="D5" s="759"/>
      <c r="E5" s="759"/>
      <c r="F5" s="760"/>
      <c r="G5" s="55" t="s">
        <v>7</v>
      </c>
      <c r="H5" s="764" t="str">
        <f>IF(基本情報入力シート!AN20="－","",基本情報入力シート!AN20)</f>
        <v>-</v>
      </c>
      <c r="I5" s="764"/>
      <c r="J5" s="764"/>
      <c r="K5" s="764"/>
      <c r="L5" s="76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61"/>
      <c r="B6" s="762"/>
      <c r="C6" s="762"/>
      <c r="D6" s="762"/>
      <c r="E6" s="762"/>
      <c r="F6" s="763"/>
      <c r="G6" s="772" t="str">
        <f>IF(基本情報入力シート!L20="","",基本情報入力シート!L20)</f>
        <v/>
      </c>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50"/>
    </row>
    <row r="7" spans="1:48" s="23" customFormat="1" ht="14.45" customHeight="1">
      <c r="A7" s="761"/>
      <c r="B7" s="762"/>
      <c r="C7" s="762"/>
      <c r="D7" s="762"/>
      <c r="E7" s="762"/>
      <c r="F7" s="763"/>
      <c r="G7" s="774" t="str">
        <f>IF(基本情報入力シート!L21="","",基本情報入力シート!L21)</f>
        <v/>
      </c>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50"/>
    </row>
    <row r="8" spans="1:48" s="23" customFormat="1" ht="11.45" customHeight="1">
      <c r="A8" s="765" t="s">
        <v>4</v>
      </c>
      <c r="B8" s="766"/>
      <c r="C8" s="766"/>
      <c r="D8" s="766"/>
      <c r="E8" s="766"/>
      <c r="F8" s="767"/>
      <c r="G8" s="788" t="str">
        <f>IF(基本情報入力シート!L25="","",基本情報入力シート!L25)</f>
        <v/>
      </c>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50"/>
    </row>
    <row r="9" spans="1:48" s="23" customFormat="1" ht="13.5" customHeight="1">
      <c r="A9" s="761" t="s">
        <v>30</v>
      </c>
      <c r="B9" s="762"/>
      <c r="C9" s="762"/>
      <c r="D9" s="762"/>
      <c r="E9" s="762"/>
      <c r="F9" s="763"/>
      <c r="G9" s="790" t="str">
        <f>IF(基本情報入力シート!L26="","",基本情報入力シート!L26)</f>
        <v/>
      </c>
      <c r="H9" s="791"/>
      <c r="I9" s="791"/>
      <c r="J9" s="791"/>
      <c r="K9" s="791"/>
      <c r="L9" s="791"/>
      <c r="M9" s="791"/>
      <c r="N9" s="791"/>
      <c r="O9" s="791"/>
      <c r="P9" s="791"/>
      <c r="Q9" s="791"/>
      <c r="R9" s="791"/>
      <c r="S9" s="791"/>
      <c r="T9" s="791"/>
      <c r="U9" s="791"/>
      <c r="V9" s="791"/>
      <c r="W9" s="791"/>
      <c r="X9" s="791"/>
      <c r="Y9" s="791"/>
      <c r="Z9" s="791"/>
      <c r="AA9" s="791"/>
      <c r="AB9" s="791"/>
      <c r="AC9" s="791"/>
      <c r="AD9" s="791"/>
      <c r="AE9" s="791"/>
      <c r="AF9" s="791"/>
      <c r="AG9" s="791"/>
      <c r="AH9" s="791"/>
      <c r="AI9" s="791"/>
      <c r="AJ9" s="50"/>
    </row>
    <row r="10" spans="1:48" s="23" customFormat="1">
      <c r="A10" s="797" t="s">
        <v>31</v>
      </c>
      <c r="B10" s="797"/>
      <c r="C10" s="797"/>
      <c r="D10" s="797"/>
      <c r="E10" s="797"/>
      <c r="F10" s="797"/>
      <c r="G10" s="798" t="s">
        <v>16</v>
      </c>
      <c r="H10" s="799"/>
      <c r="I10" s="799"/>
      <c r="J10" s="799"/>
      <c r="K10" s="785" t="str">
        <f>IF(基本情報入力シート!L27="","",基本情報入力シート!L27)</f>
        <v/>
      </c>
      <c r="L10" s="786"/>
      <c r="M10" s="786"/>
      <c r="N10" s="786"/>
      <c r="O10" s="786"/>
      <c r="P10" s="786"/>
      <c r="Q10" s="786"/>
      <c r="R10" s="786"/>
      <c r="S10" s="786"/>
      <c r="T10" s="787"/>
      <c r="U10" s="776" t="s">
        <v>17</v>
      </c>
      <c r="V10" s="777"/>
      <c r="W10" s="777"/>
      <c r="X10" s="778"/>
      <c r="Y10" s="785" t="str">
        <f>IF(基本情報入力シート!L28="","",基本情報入力シート!L28)</f>
        <v/>
      </c>
      <c r="Z10" s="786"/>
      <c r="AA10" s="786"/>
      <c r="AB10" s="786"/>
      <c r="AC10" s="786"/>
      <c r="AD10" s="786"/>
      <c r="AE10" s="786"/>
      <c r="AF10" s="786"/>
      <c r="AG10" s="786"/>
      <c r="AH10" s="786"/>
      <c r="AI10" s="786"/>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19" t="s">
        <v>1914</v>
      </c>
      <c r="C13" s="719"/>
      <c r="D13" s="719"/>
      <c r="E13" s="719"/>
      <c r="F13" s="719"/>
      <c r="G13" s="719"/>
      <c r="H13" s="719"/>
      <c r="I13" s="719"/>
      <c r="J13" s="719"/>
      <c r="K13" s="719"/>
      <c r="L13" s="719"/>
      <c r="M13" s="719"/>
      <c r="N13" s="719"/>
      <c r="O13" s="719"/>
      <c r="P13" s="719"/>
      <c r="Q13" s="719"/>
      <c r="R13" s="719"/>
      <c r="S13" s="719"/>
      <c r="T13" s="719"/>
      <c r="U13" s="719"/>
      <c r="V13" s="719"/>
      <c r="W13" s="719"/>
      <c r="X13" s="719"/>
      <c r="Y13" s="719"/>
      <c r="Z13" s="719"/>
      <c r="AA13" s="719"/>
      <c r="AB13" s="719"/>
      <c r="AC13" s="719"/>
      <c r="AD13" s="719"/>
      <c r="AE13" s="719"/>
      <c r="AF13" s="719"/>
      <c r="AG13" s="719"/>
      <c r="AH13" s="719"/>
      <c r="AI13" s="719"/>
    </row>
    <row r="14" spans="1:48" ht="54.6" customHeight="1" thickBot="1">
      <c r="A14" s="281"/>
      <c r="B14" s="722" t="s">
        <v>2425</v>
      </c>
      <c r="C14" s="722"/>
      <c r="D14" s="722"/>
      <c r="E14" s="722"/>
      <c r="F14" s="722"/>
      <c r="G14" s="722"/>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0"/>
      <c r="AH14" s="838" t="str">
        <f>IF(G4="","",IF(COUNTIF(基本情報入力シート!AN58:AN157,"加算対象外")=COUNTIFS('別添１－３（個表)'!J15:J114,"&lt;&gt;",'別添１－３（個表)'!AP15:AP114,"加算対象外"),"○","×"))</f>
        <v/>
      </c>
      <c r="AI14" s="537"/>
      <c r="AJ14" s="195"/>
      <c r="AK14" s="275"/>
      <c r="AL14" s="278"/>
      <c r="AM14" s="278"/>
      <c r="AN14" s="278"/>
      <c r="AO14" s="278"/>
      <c r="AP14" s="278"/>
      <c r="AQ14" s="278"/>
      <c r="AR14" s="279"/>
      <c r="AS14" s="278"/>
      <c r="AT14" s="278"/>
      <c r="AU14" s="278"/>
      <c r="AV14" s="278"/>
    </row>
    <row r="15" spans="1:48" ht="26.45" customHeight="1">
      <c r="A15" s="218"/>
      <c r="B15" s="836" t="s">
        <v>2537</v>
      </c>
      <c r="C15" s="836"/>
      <c r="D15" s="836"/>
      <c r="E15" s="836"/>
      <c r="F15" s="836"/>
      <c r="G15" s="836"/>
      <c r="H15" s="836"/>
      <c r="I15" s="836"/>
      <c r="J15" s="836"/>
      <c r="K15" s="836"/>
      <c r="L15" s="836"/>
      <c r="M15" s="836"/>
      <c r="N15" s="836"/>
      <c r="O15" s="836"/>
      <c r="P15" s="836"/>
      <c r="Q15" s="836"/>
      <c r="R15" s="836"/>
      <c r="S15" s="836"/>
      <c r="T15" s="836"/>
      <c r="U15" s="836"/>
      <c r="V15" s="836"/>
      <c r="W15" s="836"/>
      <c r="X15" s="836"/>
      <c r="Y15" s="836"/>
      <c r="Z15" s="836"/>
      <c r="AA15" s="836"/>
      <c r="AB15" s="836"/>
      <c r="AC15" s="836"/>
      <c r="AD15" s="836"/>
      <c r="AE15" s="836"/>
      <c r="AF15" s="836"/>
      <c r="AG15" s="836"/>
      <c r="AH15" s="836"/>
      <c r="AI15" s="836"/>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846" t="s">
        <v>2538</v>
      </c>
      <c r="C17" s="724"/>
      <c r="D17" s="724"/>
      <c r="E17" s="724"/>
      <c r="F17" s="724"/>
      <c r="G17" s="724"/>
      <c r="H17" s="724"/>
      <c r="I17" s="724"/>
      <c r="J17" s="724"/>
      <c r="K17" s="724"/>
      <c r="L17" s="724"/>
      <c r="M17" s="724"/>
      <c r="N17" s="724"/>
      <c r="O17" s="724"/>
      <c r="P17" s="724"/>
      <c r="Q17" s="724"/>
      <c r="R17" s="724"/>
      <c r="S17" s="724"/>
      <c r="T17" s="724"/>
      <c r="U17" s="724"/>
      <c r="V17" s="724"/>
      <c r="W17" s="724"/>
      <c r="X17" s="724"/>
      <c r="Y17" s="724"/>
      <c r="Z17" s="724"/>
      <c r="AA17" s="724"/>
      <c r="AB17" s="724"/>
      <c r="AC17" s="724"/>
      <c r="AD17" s="724"/>
      <c r="AE17" s="724"/>
      <c r="AF17" s="724"/>
      <c r="AG17" s="724"/>
      <c r="AH17" s="536" t="str">
        <f>IF(OR(G4="",AW17="処遇改善加算の要件を選択していない"),"",IF(AND(OR(AH18="✓",AH18="誓約"),AH19="○"),"○","×"))</f>
        <v/>
      </c>
      <c r="AI17" s="537"/>
      <c r="AJ17" s="217"/>
      <c r="AW17" s="46" t="str">
        <f>IF(G4="","",IF(COUNTIF('別添１－３（個表)'!J12:J114,"加算Ⅳに準ずる要件を満たす")+COUNTIF('別添１－３（個表)'!J12:J114,"加算Ⅳに準ずる要件を満たすことを誓約")=0, "処遇改善加算の要件を選択していない","処遇改善加算の要件を選択している"))</f>
        <v/>
      </c>
    </row>
    <row r="18" spans="1:49" ht="19.149999999999999" customHeight="1">
      <c r="A18" s="218"/>
      <c r="B18" s="839"/>
      <c r="C18" s="837" t="s">
        <v>1955</v>
      </c>
      <c r="D18" s="837"/>
      <c r="E18" s="837"/>
      <c r="F18" s="837"/>
      <c r="G18" s="837"/>
      <c r="H18" s="837"/>
      <c r="I18" s="837"/>
      <c r="J18" s="837"/>
      <c r="K18" s="837"/>
      <c r="L18" s="837"/>
      <c r="M18" s="837"/>
      <c r="N18" s="837"/>
      <c r="O18" s="837"/>
      <c r="P18" s="837"/>
      <c r="Q18" s="837"/>
      <c r="R18" s="837"/>
      <c r="S18" s="837"/>
      <c r="T18" s="837"/>
      <c r="U18" s="837"/>
      <c r="V18" s="837"/>
      <c r="W18" s="837"/>
      <c r="X18" s="837"/>
      <c r="Y18" s="837"/>
      <c r="Z18" s="837"/>
      <c r="AA18" s="837"/>
      <c r="AB18" s="837"/>
      <c r="AC18" s="837"/>
      <c r="AD18" s="837"/>
      <c r="AE18" s="837"/>
      <c r="AF18" s="837"/>
      <c r="AG18" s="837"/>
      <c r="AH18" s="834"/>
      <c r="AI18" s="834"/>
      <c r="AJ18" s="217"/>
      <c r="AK18" s="33"/>
      <c r="AR18" s="25"/>
      <c r="AW18" s="46"/>
    </row>
    <row r="19" spans="1:49" ht="104.45" customHeight="1">
      <c r="A19" s="218"/>
      <c r="B19" s="840"/>
      <c r="C19" s="842" t="s">
        <v>2430</v>
      </c>
      <c r="D19" s="842"/>
      <c r="E19" s="842"/>
      <c r="F19" s="842"/>
      <c r="G19" s="842"/>
      <c r="H19" s="842"/>
      <c r="I19" s="842"/>
      <c r="J19" s="842"/>
      <c r="K19" s="842"/>
      <c r="L19" s="842"/>
      <c r="M19" s="842"/>
      <c r="N19" s="842"/>
      <c r="O19" s="842"/>
      <c r="P19" s="842"/>
      <c r="Q19" s="842"/>
      <c r="R19" s="842"/>
      <c r="S19" s="842"/>
      <c r="T19" s="842"/>
      <c r="U19" s="842"/>
      <c r="V19" s="842"/>
      <c r="W19" s="842"/>
      <c r="X19" s="842"/>
      <c r="Y19" s="842"/>
      <c r="Z19" s="842"/>
      <c r="AA19" s="842"/>
      <c r="AB19" s="842"/>
      <c r="AC19" s="842"/>
      <c r="AD19" s="842"/>
      <c r="AE19" s="842"/>
      <c r="AF19" s="842"/>
      <c r="AG19" s="842"/>
      <c r="AH19" s="843" t="str">
        <f>IF(G4="", "", IF(AND(AW21&gt;=1, AW25&gt;=1, AW29&gt;=1, AW33&gt;=1, OR(AW37&gt;=2,AW45=2), AW46&gt;=1), "○", "×"))</f>
        <v/>
      </c>
      <c r="AI19" s="843"/>
      <c r="AJ19" s="217"/>
      <c r="AK19" s="33"/>
      <c r="AR19" s="25"/>
    </row>
    <row r="20" spans="1:49" ht="18" customHeight="1">
      <c r="A20" s="218"/>
      <c r="B20" s="840"/>
      <c r="C20" s="844" t="s">
        <v>35</v>
      </c>
      <c r="D20" s="844"/>
      <c r="E20" s="844"/>
      <c r="F20" s="844" t="s">
        <v>36</v>
      </c>
      <c r="G20" s="844"/>
      <c r="H20" s="844"/>
      <c r="I20" s="844"/>
      <c r="J20" s="844"/>
      <c r="K20" s="844"/>
      <c r="L20" s="844"/>
      <c r="M20" s="844"/>
      <c r="N20" s="844"/>
      <c r="O20" s="844"/>
      <c r="P20" s="844"/>
      <c r="Q20" s="844"/>
      <c r="R20" s="844"/>
      <c r="S20" s="844"/>
      <c r="T20" s="844"/>
      <c r="U20" s="844"/>
      <c r="V20" s="844"/>
      <c r="W20" s="844"/>
      <c r="X20" s="844"/>
      <c r="Y20" s="844"/>
      <c r="Z20" s="844"/>
      <c r="AA20" s="844"/>
      <c r="AB20" s="844"/>
      <c r="AC20" s="844"/>
      <c r="AD20" s="844"/>
      <c r="AE20" s="844"/>
      <c r="AF20" s="844"/>
      <c r="AG20" s="844"/>
      <c r="AH20" s="844"/>
      <c r="AI20" s="844"/>
      <c r="AJ20" s="217"/>
      <c r="AL20" s="33"/>
      <c r="AM20" s="33"/>
      <c r="AN20" s="33"/>
      <c r="AR20" s="25"/>
      <c r="AV20" s="33"/>
    </row>
    <row r="21" spans="1:49" ht="19.899999999999999" customHeight="1">
      <c r="A21" s="218"/>
      <c r="B21" s="840"/>
      <c r="C21" s="574" t="s">
        <v>37</v>
      </c>
      <c r="D21" s="574"/>
      <c r="E21" s="574"/>
      <c r="F21" s="834"/>
      <c r="G21" s="834"/>
      <c r="H21" s="835" t="s">
        <v>38</v>
      </c>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217"/>
      <c r="AL21" s="33"/>
      <c r="AM21" s="33"/>
      <c r="AN21" s="33"/>
      <c r="AR21" s="25"/>
      <c r="AW21" s="428">
        <f>COUNTIF(F21:G24,"✓")+COUNTIF(F21:G24,"誓約")</f>
        <v>0</v>
      </c>
    </row>
    <row r="22" spans="1:49" ht="19.899999999999999" customHeight="1">
      <c r="A22" s="218"/>
      <c r="B22" s="840"/>
      <c r="C22" s="574"/>
      <c r="D22" s="574"/>
      <c r="E22" s="574"/>
      <c r="F22" s="834"/>
      <c r="G22" s="834"/>
      <c r="H22" s="835" t="s">
        <v>39</v>
      </c>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217"/>
      <c r="AL22" s="33"/>
      <c r="AM22" s="33"/>
      <c r="AN22" s="33"/>
      <c r="AR22" s="25"/>
      <c r="AW22" s="428"/>
    </row>
    <row r="23" spans="1:49" ht="30" customHeight="1">
      <c r="A23" s="218"/>
      <c r="B23" s="840"/>
      <c r="C23" s="574"/>
      <c r="D23" s="574"/>
      <c r="E23" s="574"/>
      <c r="F23" s="834"/>
      <c r="G23" s="834"/>
      <c r="H23" s="835" t="s">
        <v>40</v>
      </c>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217"/>
      <c r="AL23" s="33"/>
      <c r="AM23" s="33"/>
      <c r="AN23" s="33"/>
      <c r="AR23" s="25"/>
      <c r="AW23" s="428"/>
    </row>
    <row r="24" spans="1:49" ht="19.899999999999999" customHeight="1">
      <c r="A24" s="218"/>
      <c r="B24" s="840"/>
      <c r="C24" s="574"/>
      <c r="D24" s="574"/>
      <c r="E24" s="574"/>
      <c r="F24" s="834"/>
      <c r="G24" s="834"/>
      <c r="H24" s="835" t="s">
        <v>41</v>
      </c>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217"/>
      <c r="AL24" s="33"/>
      <c r="AM24" s="33"/>
      <c r="AN24" s="33"/>
      <c r="AR24" s="25"/>
      <c r="AW24" s="428"/>
    </row>
    <row r="25" spans="1:49" ht="38.450000000000003" customHeight="1">
      <c r="A25" s="218"/>
      <c r="B25" s="840"/>
      <c r="C25" s="574" t="s">
        <v>42</v>
      </c>
      <c r="D25" s="574"/>
      <c r="E25" s="574"/>
      <c r="F25" s="834"/>
      <c r="G25" s="834"/>
      <c r="H25" s="835" t="s">
        <v>43</v>
      </c>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217"/>
      <c r="AL25" s="33"/>
      <c r="AM25" s="33"/>
      <c r="AN25" s="33"/>
      <c r="AR25" s="25"/>
      <c r="AW25" s="428">
        <f>COUNTIF(F25:G28,"✓")+COUNTIF(F25:G28,"誓約")</f>
        <v>0</v>
      </c>
    </row>
    <row r="26" spans="1:49" ht="19.899999999999999" customHeight="1">
      <c r="A26" s="218"/>
      <c r="B26" s="840"/>
      <c r="C26" s="574"/>
      <c r="D26" s="574"/>
      <c r="E26" s="574"/>
      <c r="F26" s="834"/>
      <c r="G26" s="834"/>
      <c r="H26" s="835" t="s">
        <v>44</v>
      </c>
      <c r="I26" s="835"/>
      <c r="J26" s="835"/>
      <c r="K26" s="835"/>
      <c r="L26" s="835"/>
      <c r="M26" s="835"/>
      <c r="N26" s="835"/>
      <c r="O26" s="835"/>
      <c r="P26" s="835"/>
      <c r="Q26" s="835"/>
      <c r="R26" s="835"/>
      <c r="S26" s="835"/>
      <c r="T26" s="835"/>
      <c r="U26" s="835"/>
      <c r="V26" s="835"/>
      <c r="W26" s="835"/>
      <c r="X26" s="835"/>
      <c r="Y26" s="835"/>
      <c r="Z26" s="835"/>
      <c r="AA26" s="835"/>
      <c r="AB26" s="835"/>
      <c r="AC26" s="835"/>
      <c r="AD26" s="835"/>
      <c r="AE26" s="835"/>
      <c r="AF26" s="835"/>
      <c r="AG26" s="835"/>
      <c r="AH26" s="835"/>
      <c r="AI26" s="835"/>
      <c r="AJ26" s="217"/>
      <c r="AL26" s="33"/>
      <c r="AM26" s="33"/>
      <c r="AN26" s="33"/>
      <c r="AR26" s="25"/>
      <c r="AW26" s="428"/>
    </row>
    <row r="27" spans="1:49" ht="19.899999999999999" customHeight="1">
      <c r="A27" s="218"/>
      <c r="B27" s="840"/>
      <c r="C27" s="574"/>
      <c r="D27" s="574"/>
      <c r="E27" s="574"/>
      <c r="F27" s="834"/>
      <c r="G27" s="834"/>
      <c r="H27" s="835" t="s">
        <v>45</v>
      </c>
      <c r="I27" s="835"/>
      <c r="J27" s="835"/>
      <c r="K27" s="835"/>
      <c r="L27" s="835"/>
      <c r="M27" s="835"/>
      <c r="N27" s="835"/>
      <c r="O27" s="835"/>
      <c r="P27" s="835"/>
      <c r="Q27" s="835"/>
      <c r="R27" s="835"/>
      <c r="S27" s="835"/>
      <c r="T27" s="835"/>
      <c r="U27" s="835"/>
      <c r="V27" s="835"/>
      <c r="W27" s="835"/>
      <c r="X27" s="835"/>
      <c r="Y27" s="835"/>
      <c r="Z27" s="835"/>
      <c r="AA27" s="835"/>
      <c r="AB27" s="835"/>
      <c r="AC27" s="835"/>
      <c r="AD27" s="835"/>
      <c r="AE27" s="835"/>
      <c r="AF27" s="835"/>
      <c r="AG27" s="835"/>
      <c r="AH27" s="835"/>
      <c r="AI27" s="835"/>
      <c r="AJ27" s="217"/>
      <c r="AL27" s="33"/>
      <c r="AM27" s="33"/>
      <c r="AN27" s="33"/>
      <c r="AR27" s="25"/>
      <c r="AW27" s="428"/>
    </row>
    <row r="28" spans="1:49" ht="19.899999999999999" customHeight="1">
      <c r="A28" s="218"/>
      <c r="B28" s="840"/>
      <c r="C28" s="574"/>
      <c r="D28" s="574"/>
      <c r="E28" s="574"/>
      <c r="F28" s="834"/>
      <c r="G28" s="834"/>
      <c r="H28" s="835" t="s">
        <v>46</v>
      </c>
      <c r="I28" s="835"/>
      <c r="J28" s="835"/>
      <c r="K28" s="835"/>
      <c r="L28" s="835"/>
      <c r="M28" s="835"/>
      <c r="N28" s="835"/>
      <c r="O28" s="835"/>
      <c r="P28" s="835"/>
      <c r="Q28" s="835"/>
      <c r="R28" s="835"/>
      <c r="S28" s="835"/>
      <c r="T28" s="835"/>
      <c r="U28" s="835"/>
      <c r="V28" s="835"/>
      <c r="W28" s="835"/>
      <c r="X28" s="835"/>
      <c r="Y28" s="835"/>
      <c r="Z28" s="835"/>
      <c r="AA28" s="835"/>
      <c r="AB28" s="835"/>
      <c r="AC28" s="835"/>
      <c r="AD28" s="835"/>
      <c r="AE28" s="835"/>
      <c r="AF28" s="835"/>
      <c r="AG28" s="835"/>
      <c r="AH28" s="835"/>
      <c r="AI28" s="835"/>
      <c r="AJ28" s="217"/>
      <c r="AL28" s="33"/>
      <c r="AM28" s="33"/>
      <c r="AN28" s="33"/>
      <c r="AR28" s="25"/>
      <c r="AW28" s="428"/>
    </row>
    <row r="29" spans="1:49" ht="19.899999999999999" customHeight="1">
      <c r="A29" s="218"/>
      <c r="B29" s="840"/>
      <c r="C29" s="574" t="s">
        <v>47</v>
      </c>
      <c r="D29" s="574"/>
      <c r="E29" s="574"/>
      <c r="F29" s="834"/>
      <c r="G29" s="834"/>
      <c r="H29" s="835" t="s">
        <v>48</v>
      </c>
      <c r="I29" s="835"/>
      <c r="J29" s="835"/>
      <c r="K29" s="835"/>
      <c r="L29" s="835"/>
      <c r="M29" s="835"/>
      <c r="N29" s="835"/>
      <c r="O29" s="835"/>
      <c r="P29" s="835"/>
      <c r="Q29" s="835"/>
      <c r="R29" s="835"/>
      <c r="S29" s="835"/>
      <c r="T29" s="835"/>
      <c r="U29" s="835"/>
      <c r="V29" s="835"/>
      <c r="W29" s="835"/>
      <c r="X29" s="835"/>
      <c r="Y29" s="835"/>
      <c r="Z29" s="835"/>
      <c r="AA29" s="835"/>
      <c r="AB29" s="835"/>
      <c r="AC29" s="835"/>
      <c r="AD29" s="835"/>
      <c r="AE29" s="835"/>
      <c r="AF29" s="835"/>
      <c r="AG29" s="835"/>
      <c r="AH29" s="835"/>
      <c r="AI29" s="835"/>
      <c r="AJ29" s="217"/>
      <c r="AL29" s="33"/>
      <c r="AM29" s="33"/>
      <c r="AN29" s="33"/>
      <c r="AR29" s="25"/>
      <c r="AW29" s="428">
        <f>COUNTIF(F29:G32,"✓")+COUNTIF(F29:G32,"誓約")</f>
        <v>0</v>
      </c>
    </row>
    <row r="30" spans="1:49" ht="30.6" customHeight="1">
      <c r="A30" s="218"/>
      <c r="B30" s="840"/>
      <c r="C30" s="574"/>
      <c r="D30" s="574"/>
      <c r="E30" s="574"/>
      <c r="F30" s="834"/>
      <c r="G30" s="834"/>
      <c r="H30" s="835" t="s">
        <v>49</v>
      </c>
      <c r="I30" s="835"/>
      <c r="J30" s="835"/>
      <c r="K30" s="835"/>
      <c r="L30" s="835"/>
      <c r="M30" s="835"/>
      <c r="N30" s="835"/>
      <c r="O30" s="835"/>
      <c r="P30" s="835"/>
      <c r="Q30" s="835"/>
      <c r="R30" s="835"/>
      <c r="S30" s="835"/>
      <c r="T30" s="835"/>
      <c r="U30" s="835"/>
      <c r="V30" s="835"/>
      <c r="W30" s="835"/>
      <c r="X30" s="835"/>
      <c r="Y30" s="835"/>
      <c r="Z30" s="835"/>
      <c r="AA30" s="835"/>
      <c r="AB30" s="835"/>
      <c r="AC30" s="835"/>
      <c r="AD30" s="835"/>
      <c r="AE30" s="835"/>
      <c r="AF30" s="835"/>
      <c r="AG30" s="835"/>
      <c r="AH30" s="835"/>
      <c r="AI30" s="835"/>
      <c r="AJ30" s="217"/>
      <c r="AL30" s="33"/>
      <c r="AM30" s="33"/>
      <c r="AN30" s="33"/>
      <c r="AR30" s="25"/>
      <c r="AW30" s="428"/>
    </row>
    <row r="31" spans="1:49" ht="35.450000000000003" customHeight="1">
      <c r="A31" s="218"/>
      <c r="B31" s="840"/>
      <c r="C31" s="574"/>
      <c r="D31" s="574"/>
      <c r="E31" s="574"/>
      <c r="F31" s="834"/>
      <c r="G31" s="834"/>
      <c r="H31" s="835" t="s">
        <v>50</v>
      </c>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217"/>
      <c r="AL31" s="33"/>
      <c r="AM31" s="33"/>
      <c r="AN31" s="33"/>
      <c r="AR31" s="25"/>
      <c r="AW31" s="428"/>
    </row>
    <row r="32" spans="1:49" ht="28.9" customHeight="1">
      <c r="A32" s="218"/>
      <c r="B32" s="840"/>
      <c r="C32" s="574"/>
      <c r="D32" s="574"/>
      <c r="E32" s="574"/>
      <c r="F32" s="834"/>
      <c r="G32" s="834"/>
      <c r="H32" s="835" t="s">
        <v>51</v>
      </c>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217"/>
      <c r="AL32" s="33"/>
      <c r="AM32" s="33"/>
      <c r="AN32" s="33"/>
      <c r="AR32" s="25"/>
      <c r="AW32" s="428"/>
    </row>
    <row r="33" spans="1:49" ht="19.899999999999999" customHeight="1">
      <c r="A33" s="218"/>
      <c r="B33" s="840"/>
      <c r="C33" s="574" t="s">
        <v>52</v>
      </c>
      <c r="D33" s="574"/>
      <c r="E33" s="574"/>
      <c r="F33" s="834"/>
      <c r="G33" s="834"/>
      <c r="H33" s="835" t="s">
        <v>53</v>
      </c>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217"/>
      <c r="AL33" s="33"/>
      <c r="AM33" s="33"/>
      <c r="AN33" s="33"/>
      <c r="AR33" s="25"/>
      <c r="AW33" s="428">
        <f>COUNTIF(F33:G36,"✓")+COUNTIF(F33:G36,"誓約")</f>
        <v>0</v>
      </c>
    </row>
    <row r="34" spans="1:49" ht="31.15" customHeight="1">
      <c r="A34" s="218"/>
      <c r="B34" s="840"/>
      <c r="C34" s="574"/>
      <c r="D34" s="574"/>
      <c r="E34" s="574"/>
      <c r="F34" s="834"/>
      <c r="G34" s="834"/>
      <c r="H34" s="835" t="s">
        <v>54</v>
      </c>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217"/>
      <c r="AL34" s="33"/>
      <c r="AM34" s="33"/>
      <c r="AN34" s="33"/>
      <c r="AR34" s="25"/>
      <c r="AW34" s="428"/>
    </row>
    <row r="35" spans="1:49" ht="35.450000000000003" customHeight="1">
      <c r="A35" s="218"/>
      <c r="B35" s="840"/>
      <c r="C35" s="574"/>
      <c r="D35" s="574"/>
      <c r="E35" s="574"/>
      <c r="F35" s="834"/>
      <c r="G35" s="834"/>
      <c r="H35" s="835" t="s">
        <v>2426</v>
      </c>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c r="AH35" s="835"/>
      <c r="AI35" s="835"/>
      <c r="AJ35" s="217"/>
      <c r="AL35" s="33"/>
      <c r="AM35" s="33"/>
      <c r="AN35" s="33"/>
      <c r="AR35" s="25"/>
      <c r="AW35" s="428"/>
    </row>
    <row r="36" spans="1:49" ht="19.899999999999999" customHeight="1">
      <c r="A36" s="193"/>
      <c r="B36" s="840"/>
      <c r="C36" s="574"/>
      <c r="D36" s="574"/>
      <c r="E36" s="574"/>
      <c r="F36" s="834"/>
      <c r="G36" s="834"/>
      <c r="H36" s="835" t="s">
        <v>55</v>
      </c>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217"/>
      <c r="AL36" s="33"/>
      <c r="AM36" s="33"/>
      <c r="AN36" s="33"/>
      <c r="AR36" s="25"/>
      <c r="AW36" s="428"/>
    </row>
    <row r="37" spans="1:49" ht="25.15" customHeight="1">
      <c r="A37" s="218"/>
      <c r="B37" s="840"/>
      <c r="C37" s="574" t="s">
        <v>56</v>
      </c>
      <c r="D37" s="574"/>
      <c r="E37" s="574"/>
      <c r="F37" s="834"/>
      <c r="G37" s="834"/>
      <c r="H37" s="845" t="s">
        <v>57</v>
      </c>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217"/>
      <c r="AL37" s="33"/>
      <c r="AM37" s="33"/>
      <c r="AN37" s="33"/>
      <c r="AR37" s="25"/>
      <c r="AW37" s="428">
        <f>COUNTIF(F37:G44,"✓")+COUNTIF(F37:G44,"誓約")</f>
        <v>0</v>
      </c>
    </row>
    <row r="38" spans="1:49" ht="25.15" customHeight="1">
      <c r="A38" s="217"/>
      <c r="B38" s="840"/>
      <c r="C38" s="574"/>
      <c r="D38" s="574"/>
      <c r="E38" s="574"/>
      <c r="F38" s="834"/>
      <c r="G38" s="834"/>
      <c r="H38" s="845" t="s">
        <v>58</v>
      </c>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217"/>
      <c r="AL38" s="33"/>
      <c r="AM38" s="33"/>
      <c r="AN38" s="33"/>
      <c r="AR38" s="25"/>
      <c r="AW38" s="428"/>
    </row>
    <row r="39" spans="1:49" ht="25.15" customHeight="1">
      <c r="A39" s="217"/>
      <c r="B39" s="840"/>
      <c r="C39" s="574"/>
      <c r="D39" s="574"/>
      <c r="E39" s="574"/>
      <c r="F39" s="834"/>
      <c r="G39" s="834"/>
      <c r="H39" s="845" t="s">
        <v>59</v>
      </c>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217"/>
      <c r="AL39" s="33"/>
      <c r="AM39" s="33"/>
      <c r="AN39" s="33"/>
      <c r="AR39" s="25"/>
      <c r="AW39" s="428"/>
    </row>
    <row r="40" spans="1:49" ht="25.15" customHeight="1">
      <c r="A40" s="217"/>
      <c r="B40" s="840"/>
      <c r="C40" s="574"/>
      <c r="D40" s="574"/>
      <c r="E40" s="574"/>
      <c r="F40" s="834"/>
      <c r="G40" s="834"/>
      <c r="H40" s="845" t="s">
        <v>60</v>
      </c>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217"/>
      <c r="AL40" s="33"/>
      <c r="AM40" s="33"/>
      <c r="AN40" s="33"/>
      <c r="AR40" s="25"/>
      <c r="AW40" s="428"/>
    </row>
    <row r="41" spans="1:49" ht="25.15" customHeight="1">
      <c r="A41" s="217"/>
      <c r="B41" s="840"/>
      <c r="C41" s="574"/>
      <c r="D41" s="574"/>
      <c r="E41" s="574"/>
      <c r="F41" s="834"/>
      <c r="G41" s="834"/>
      <c r="H41" s="845" t="s">
        <v>61</v>
      </c>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c r="AF41" s="845"/>
      <c r="AG41" s="845"/>
      <c r="AH41" s="845"/>
      <c r="AI41" s="845"/>
      <c r="AJ41" s="217"/>
      <c r="AL41" s="33"/>
      <c r="AM41" s="33"/>
      <c r="AN41" s="33"/>
      <c r="AR41" s="25"/>
      <c r="AW41" s="428"/>
    </row>
    <row r="42" spans="1:49" ht="34.9" customHeight="1">
      <c r="A42" s="217"/>
      <c r="B42" s="840"/>
      <c r="C42" s="574"/>
      <c r="D42" s="574"/>
      <c r="E42" s="574"/>
      <c r="F42" s="834"/>
      <c r="G42" s="834"/>
      <c r="H42" s="845" t="s">
        <v>62</v>
      </c>
      <c r="I42" s="845"/>
      <c r="J42" s="845"/>
      <c r="K42" s="845"/>
      <c r="L42" s="845"/>
      <c r="M42" s="845"/>
      <c r="N42" s="845"/>
      <c r="O42" s="845"/>
      <c r="P42" s="845"/>
      <c r="Q42" s="845"/>
      <c r="R42" s="845"/>
      <c r="S42" s="845"/>
      <c r="T42" s="845"/>
      <c r="U42" s="845"/>
      <c r="V42" s="845"/>
      <c r="W42" s="845"/>
      <c r="X42" s="845"/>
      <c r="Y42" s="845"/>
      <c r="Z42" s="845"/>
      <c r="AA42" s="845"/>
      <c r="AB42" s="845"/>
      <c r="AC42" s="845"/>
      <c r="AD42" s="845"/>
      <c r="AE42" s="845"/>
      <c r="AF42" s="845"/>
      <c r="AG42" s="845"/>
      <c r="AH42" s="845"/>
      <c r="AI42" s="845"/>
      <c r="AJ42" s="217"/>
      <c r="AL42" s="33"/>
      <c r="AM42" s="33"/>
      <c r="AR42" s="25"/>
      <c r="AW42" s="428"/>
    </row>
    <row r="43" spans="1:49" ht="40.15" customHeight="1">
      <c r="A43" s="217"/>
      <c r="B43" s="840"/>
      <c r="C43" s="574"/>
      <c r="D43" s="574"/>
      <c r="E43" s="574"/>
      <c r="F43" s="834"/>
      <c r="G43" s="834"/>
      <c r="H43" s="835" t="s">
        <v>2427</v>
      </c>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217"/>
      <c r="AL43" s="33"/>
      <c r="AM43" s="33"/>
      <c r="AR43" s="25"/>
      <c r="AW43" s="428"/>
    </row>
    <row r="44" spans="1:49" ht="40.15" customHeight="1">
      <c r="A44" s="217"/>
      <c r="B44" s="840"/>
      <c r="C44" s="574"/>
      <c r="D44" s="574"/>
      <c r="E44" s="574"/>
      <c r="F44" s="834"/>
      <c r="G44" s="834"/>
      <c r="H44" s="835" t="s">
        <v>2413</v>
      </c>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217"/>
      <c r="AL44" s="33"/>
      <c r="AM44" s="33"/>
      <c r="AR44" s="25"/>
      <c r="AW44" s="428"/>
    </row>
    <row r="45" spans="1:49" ht="21" customHeight="1">
      <c r="A45" s="217"/>
      <c r="B45" s="840"/>
      <c r="C45" s="574"/>
      <c r="D45" s="574"/>
      <c r="E45" s="574"/>
      <c r="F45" s="834"/>
      <c r="G45" s="834"/>
      <c r="H45" s="847" t="s">
        <v>2428</v>
      </c>
      <c r="I45" s="847"/>
      <c r="J45" s="847"/>
      <c r="K45" s="847"/>
      <c r="L45" s="847"/>
      <c r="M45" s="847"/>
      <c r="N45" s="847"/>
      <c r="O45" s="847"/>
      <c r="P45" s="847"/>
      <c r="Q45" s="847"/>
      <c r="R45" s="847"/>
      <c r="S45" s="847"/>
      <c r="T45" s="847"/>
      <c r="U45" s="847"/>
      <c r="V45" s="847"/>
      <c r="W45" s="847"/>
      <c r="X45" s="847"/>
      <c r="Y45" s="847"/>
      <c r="Z45" s="847"/>
      <c r="AA45" s="847"/>
      <c r="AB45" s="847"/>
      <c r="AC45" s="847"/>
      <c r="AD45" s="847"/>
      <c r="AE45" s="847"/>
      <c r="AF45" s="847"/>
      <c r="AG45" s="847"/>
      <c r="AH45" s="847"/>
      <c r="AI45" s="847"/>
      <c r="AJ45" s="217"/>
      <c r="AL45" s="33"/>
      <c r="AM45" s="33"/>
      <c r="AR45" s="25"/>
      <c r="AW45" s="428">
        <f>COUNTIF(F45,"✓")+COUNTIF(F45,"誓約")+COUNTIF(F44,"✓")+COUNTIF(F44,"誓約")</f>
        <v>0</v>
      </c>
    </row>
    <row r="46" spans="1:49" ht="31.15" customHeight="1">
      <c r="A46" s="33"/>
      <c r="B46" s="840"/>
      <c r="C46" s="574" t="s">
        <v>63</v>
      </c>
      <c r="D46" s="574"/>
      <c r="E46" s="574"/>
      <c r="F46" s="834"/>
      <c r="G46" s="834"/>
      <c r="H46" s="845" t="s">
        <v>2429</v>
      </c>
      <c r="I46" s="845"/>
      <c r="J46" s="845"/>
      <c r="K46" s="845"/>
      <c r="L46" s="845"/>
      <c r="M46" s="845"/>
      <c r="N46" s="845"/>
      <c r="O46" s="845"/>
      <c r="P46" s="845"/>
      <c r="Q46" s="845"/>
      <c r="R46" s="845"/>
      <c r="S46" s="845"/>
      <c r="T46" s="845"/>
      <c r="U46" s="845"/>
      <c r="V46" s="845"/>
      <c r="W46" s="845"/>
      <c r="X46" s="845"/>
      <c r="Y46" s="845"/>
      <c r="Z46" s="845"/>
      <c r="AA46" s="845"/>
      <c r="AB46" s="845"/>
      <c r="AC46" s="845"/>
      <c r="AD46" s="845"/>
      <c r="AE46" s="845"/>
      <c r="AF46" s="845"/>
      <c r="AG46" s="845"/>
      <c r="AH46" s="845"/>
      <c r="AI46" s="845"/>
      <c r="AJ46" s="217"/>
      <c r="AL46" s="26"/>
      <c r="AW46" s="429">
        <f>COUNTIF(F46:G49,"✓")+COUNTIF(F46:G49,"誓約")</f>
        <v>0</v>
      </c>
    </row>
    <row r="47" spans="1:49" ht="28.15" customHeight="1">
      <c r="A47" s="33"/>
      <c r="B47" s="840"/>
      <c r="C47" s="574"/>
      <c r="D47" s="574"/>
      <c r="E47" s="574"/>
      <c r="F47" s="834"/>
      <c r="G47" s="834"/>
      <c r="H47" s="835" t="s">
        <v>64</v>
      </c>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217"/>
      <c r="AW47" s="429"/>
    </row>
    <row r="48" spans="1:49" ht="30" customHeight="1">
      <c r="A48" s="33"/>
      <c r="B48" s="840"/>
      <c r="C48" s="574"/>
      <c r="D48" s="574"/>
      <c r="E48" s="574"/>
      <c r="F48" s="834"/>
      <c r="G48" s="834"/>
      <c r="H48" s="835" t="s">
        <v>65</v>
      </c>
      <c r="I48" s="835"/>
      <c r="J48" s="835"/>
      <c r="K48" s="835"/>
      <c r="L48" s="835"/>
      <c r="M48" s="835"/>
      <c r="N48" s="835"/>
      <c r="O48" s="835"/>
      <c r="P48" s="835"/>
      <c r="Q48" s="835"/>
      <c r="R48" s="835"/>
      <c r="S48" s="835"/>
      <c r="T48" s="835"/>
      <c r="U48" s="835"/>
      <c r="V48" s="835"/>
      <c r="W48" s="835"/>
      <c r="X48" s="835"/>
      <c r="Y48" s="835"/>
      <c r="Z48" s="835"/>
      <c r="AA48" s="835"/>
      <c r="AB48" s="835"/>
      <c r="AC48" s="835"/>
      <c r="AD48" s="835"/>
      <c r="AE48" s="835"/>
      <c r="AF48" s="835"/>
      <c r="AG48" s="835"/>
      <c r="AH48" s="835"/>
      <c r="AI48" s="835"/>
      <c r="AJ48" s="217"/>
      <c r="AW48" s="429"/>
    </row>
    <row r="49" spans="1:49" ht="30" customHeight="1">
      <c r="A49" s="33"/>
      <c r="B49" s="841"/>
      <c r="C49" s="574"/>
      <c r="D49" s="574"/>
      <c r="E49" s="574"/>
      <c r="F49" s="834"/>
      <c r="G49" s="834"/>
      <c r="H49" s="835" t="s">
        <v>66</v>
      </c>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c r="AH49" s="835"/>
      <c r="AI49" s="835"/>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750" t="s">
        <v>67</v>
      </c>
      <c r="B51" s="750"/>
      <c r="C51" s="750"/>
      <c r="D51" s="750"/>
      <c r="E51" s="750"/>
      <c r="F51" s="750"/>
      <c r="G51" s="750"/>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1"/>
      <c r="AH51" s="817" t="str" cm="1">
        <f t="array" ref="AH51">IF(G4="", "", IF(PRODUCT((A53:A59="✓")*1)=1,"○","×"))</f>
        <v/>
      </c>
      <c r="AI51" s="818"/>
      <c r="AJ51" s="30"/>
      <c r="AK51" s="831" t="s">
        <v>87</v>
      </c>
      <c r="AL51" s="832"/>
      <c r="AM51" s="832"/>
      <c r="AN51" s="832"/>
      <c r="AO51" s="832"/>
      <c r="AP51" s="832"/>
      <c r="AQ51" s="832"/>
      <c r="AR51" s="832"/>
      <c r="AS51" s="832"/>
      <c r="AT51" s="832"/>
      <c r="AU51" s="832"/>
      <c r="AV51" s="833"/>
    </row>
    <row r="52" spans="1:49" ht="31.15" customHeight="1" thickBot="1">
      <c r="A52" s="752" t="s">
        <v>82</v>
      </c>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4"/>
      <c r="AA52" s="819" t="s">
        <v>83</v>
      </c>
      <c r="AB52" s="820"/>
      <c r="AC52" s="820"/>
      <c r="AD52" s="820"/>
      <c r="AE52" s="820"/>
      <c r="AF52" s="820"/>
      <c r="AG52" s="820"/>
      <c r="AH52" s="820"/>
      <c r="AI52" s="821"/>
      <c r="AJ52" s="33"/>
      <c r="AK52" s="26"/>
      <c r="AL52" s="27"/>
    </row>
    <row r="53" spans="1:49" s="33" customFormat="1" ht="19.899999999999999" customHeight="1">
      <c r="A53" s="75"/>
      <c r="B53" s="723" t="s">
        <v>2431</v>
      </c>
      <c r="C53" s="724"/>
      <c r="D53" s="724"/>
      <c r="E53" s="724"/>
      <c r="F53" s="724"/>
      <c r="G53" s="724"/>
      <c r="H53" s="724"/>
      <c r="I53" s="724"/>
      <c r="J53" s="724"/>
      <c r="K53" s="724"/>
      <c r="L53" s="724"/>
      <c r="M53" s="724"/>
      <c r="N53" s="724"/>
      <c r="O53" s="724"/>
      <c r="P53" s="724"/>
      <c r="Q53" s="724"/>
      <c r="R53" s="724"/>
      <c r="S53" s="724"/>
      <c r="T53" s="724"/>
      <c r="U53" s="724"/>
      <c r="V53" s="724"/>
      <c r="W53" s="724"/>
      <c r="X53" s="724"/>
      <c r="Y53" s="724"/>
      <c r="Z53" s="725"/>
      <c r="AA53" s="728" t="s">
        <v>69</v>
      </c>
      <c r="AB53" s="729"/>
      <c r="AC53" s="729"/>
      <c r="AD53" s="729"/>
      <c r="AE53" s="729"/>
      <c r="AF53" s="729"/>
      <c r="AG53" s="729"/>
      <c r="AH53" s="729"/>
      <c r="AI53" s="730"/>
      <c r="AJ53" s="40"/>
    </row>
    <row r="54" spans="1:49" ht="19.899999999999999" customHeight="1">
      <c r="A54" s="73"/>
      <c r="B54" s="723" t="s">
        <v>2053</v>
      </c>
      <c r="C54" s="724"/>
      <c r="D54" s="724"/>
      <c r="E54" s="724"/>
      <c r="F54" s="724"/>
      <c r="G54" s="724"/>
      <c r="H54" s="724"/>
      <c r="I54" s="724"/>
      <c r="J54" s="724"/>
      <c r="K54" s="724"/>
      <c r="L54" s="724"/>
      <c r="M54" s="724"/>
      <c r="N54" s="724"/>
      <c r="O54" s="724"/>
      <c r="P54" s="724"/>
      <c r="Q54" s="724"/>
      <c r="R54" s="724"/>
      <c r="S54" s="724"/>
      <c r="T54" s="724"/>
      <c r="U54" s="724"/>
      <c r="V54" s="724"/>
      <c r="W54" s="724"/>
      <c r="X54" s="724"/>
      <c r="Y54" s="724"/>
      <c r="Z54" s="725"/>
      <c r="AA54" s="731" t="s">
        <v>69</v>
      </c>
      <c r="AB54" s="732"/>
      <c r="AC54" s="732"/>
      <c r="AD54" s="732"/>
      <c r="AE54" s="732"/>
      <c r="AF54" s="732"/>
      <c r="AG54" s="732"/>
      <c r="AH54" s="732"/>
      <c r="AI54" s="733"/>
      <c r="AJ54" s="40"/>
      <c r="AK54" s="193"/>
      <c r="AW54" s="46"/>
    </row>
    <row r="55" spans="1:49" ht="28.15" customHeight="1">
      <c r="A55" s="73"/>
      <c r="B55" s="734" t="s">
        <v>84</v>
      </c>
      <c r="C55" s="735"/>
      <c r="D55" s="735"/>
      <c r="E55" s="735"/>
      <c r="F55" s="735"/>
      <c r="G55" s="735"/>
      <c r="H55" s="735"/>
      <c r="I55" s="735"/>
      <c r="J55" s="735"/>
      <c r="K55" s="735"/>
      <c r="L55" s="735"/>
      <c r="M55" s="735"/>
      <c r="N55" s="735"/>
      <c r="O55" s="735"/>
      <c r="P55" s="735"/>
      <c r="Q55" s="735"/>
      <c r="R55" s="735"/>
      <c r="S55" s="735"/>
      <c r="T55" s="735"/>
      <c r="U55" s="735"/>
      <c r="V55" s="735"/>
      <c r="W55" s="735"/>
      <c r="X55" s="735"/>
      <c r="Y55" s="735"/>
      <c r="Z55" s="736"/>
      <c r="AA55" s="731" t="s">
        <v>85</v>
      </c>
      <c r="AB55" s="732"/>
      <c r="AC55" s="732"/>
      <c r="AD55" s="732"/>
      <c r="AE55" s="732"/>
      <c r="AF55" s="732"/>
      <c r="AG55" s="732"/>
      <c r="AH55" s="732"/>
      <c r="AI55" s="733"/>
      <c r="AJ55" s="30"/>
      <c r="AK55" s="193"/>
    </row>
    <row r="56" spans="1:49" ht="34.9" customHeight="1">
      <c r="A56" s="73"/>
      <c r="B56" s="723" t="s">
        <v>68</v>
      </c>
      <c r="C56" s="724"/>
      <c r="D56" s="724"/>
      <c r="E56" s="724"/>
      <c r="F56" s="724"/>
      <c r="G56" s="724"/>
      <c r="H56" s="724"/>
      <c r="I56" s="724"/>
      <c r="J56" s="724"/>
      <c r="K56" s="724"/>
      <c r="L56" s="724"/>
      <c r="M56" s="724"/>
      <c r="N56" s="724"/>
      <c r="O56" s="724"/>
      <c r="P56" s="724"/>
      <c r="Q56" s="724"/>
      <c r="R56" s="724"/>
      <c r="S56" s="724"/>
      <c r="T56" s="724"/>
      <c r="U56" s="724"/>
      <c r="V56" s="724"/>
      <c r="W56" s="724"/>
      <c r="X56" s="724"/>
      <c r="Y56" s="724"/>
      <c r="Z56" s="725"/>
      <c r="AA56" s="728" t="s">
        <v>69</v>
      </c>
      <c r="AB56" s="729"/>
      <c r="AC56" s="729"/>
      <c r="AD56" s="729"/>
      <c r="AE56" s="729"/>
      <c r="AF56" s="729"/>
      <c r="AG56" s="729"/>
      <c r="AH56" s="729"/>
      <c r="AI56" s="730"/>
      <c r="AJ56" s="30"/>
    </row>
    <row r="57" spans="1:49" ht="33" customHeight="1">
      <c r="A57" s="73"/>
      <c r="B57" s="723" t="s">
        <v>70</v>
      </c>
      <c r="C57" s="724"/>
      <c r="D57" s="724"/>
      <c r="E57" s="724"/>
      <c r="F57" s="724"/>
      <c r="G57" s="724"/>
      <c r="H57" s="724"/>
      <c r="I57" s="724"/>
      <c r="J57" s="724"/>
      <c r="K57" s="724"/>
      <c r="L57" s="724"/>
      <c r="M57" s="724"/>
      <c r="N57" s="724"/>
      <c r="O57" s="724"/>
      <c r="P57" s="724"/>
      <c r="Q57" s="724"/>
      <c r="R57" s="724"/>
      <c r="S57" s="724"/>
      <c r="T57" s="724"/>
      <c r="U57" s="724"/>
      <c r="V57" s="724"/>
      <c r="W57" s="724"/>
      <c r="X57" s="724"/>
      <c r="Y57" s="724"/>
      <c r="Z57" s="725"/>
      <c r="AA57" s="731" t="s">
        <v>71</v>
      </c>
      <c r="AB57" s="732"/>
      <c r="AC57" s="732"/>
      <c r="AD57" s="732"/>
      <c r="AE57" s="732"/>
      <c r="AF57" s="732"/>
      <c r="AG57" s="732"/>
      <c r="AH57" s="732"/>
      <c r="AI57" s="733"/>
      <c r="AJ57" s="30"/>
    </row>
    <row r="58" spans="1:49" ht="19.899999999999999" customHeight="1">
      <c r="A58" s="73"/>
      <c r="B58" s="734" t="s">
        <v>86</v>
      </c>
      <c r="C58" s="735"/>
      <c r="D58" s="735"/>
      <c r="E58" s="735"/>
      <c r="F58" s="735"/>
      <c r="G58" s="735"/>
      <c r="H58" s="735"/>
      <c r="I58" s="735"/>
      <c r="J58" s="735"/>
      <c r="K58" s="735"/>
      <c r="L58" s="735"/>
      <c r="M58" s="735"/>
      <c r="N58" s="735"/>
      <c r="O58" s="735"/>
      <c r="P58" s="735"/>
      <c r="Q58" s="735"/>
      <c r="R58" s="735"/>
      <c r="S58" s="735"/>
      <c r="T58" s="735"/>
      <c r="U58" s="735"/>
      <c r="V58" s="735"/>
      <c r="W58" s="735"/>
      <c r="X58" s="735"/>
      <c r="Y58" s="735"/>
      <c r="Z58" s="736"/>
      <c r="AA58" s="728" t="s">
        <v>72</v>
      </c>
      <c r="AB58" s="729"/>
      <c r="AC58" s="729"/>
      <c r="AD58" s="729"/>
      <c r="AE58" s="729"/>
      <c r="AF58" s="729"/>
      <c r="AG58" s="729"/>
      <c r="AH58" s="729"/>
      <c r="AI58" s="730"/>
      <c r="AJ58" s="30"/>
    </row>
    <row r="59" spans="1:49" ht="19.899999999999999" customHeight="1" thickBot="1">
      <c r="A59" s="76"/>
      <c r="B59" s="726" t="s">
        <v>2052</v>
      </c>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7"/>
      <c r="AA59" s="728" t="s">
        <v>69</v>
      </c>
      <c r="AB59" s="729"/>
      <c r="AC59" s="729"/>
      <c r="AD59" s="729"/>
      <c r="AE59" s="729"/>
      <c r="AF59" s="729"/>
      <c r="AG59" s="729"/>
      <c r="AH59" s="729"/>
      <c r="AI59" s="730"/>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2387</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755" t="str">
        <f>IF(G4="", "", IF(AND(AH14="○",AW18&lt;&gt;"×"),"○", "×"))</f>
        <v/>
      </c>
      <c r="AF65" s="756"/>
      <c r="AG65" s="756"/>
      <c r="AH65" s="756"/>
      <c r="AI65" s="756"/>
      <c r="AJ65" s="757"/>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755" t="str">
        <f>AH51</f>
        <v/>
      </c>
      <c r="AF67" s="756"/>
      <c r="AG67" s="756"/>
      <c r="AH67" s="756"/>
      <c r="AI67" s="756"/>
      <c r="AJ67" s="757"/>
    </row>
    <row r="68" spans="1:48" ht="13.9" customHeight="1">
      <c r="A68" s="186" t="s">
        <v>2533</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755" t="str">
        <f>'別添１－３（個表)'!V13</f>
        <v/>
      </c>
      <c r="AF69" s="756"/>
      <c r="AG69" s="756"/>
      <c r="AH69" s="756"/>
      <c r="AI69" s="756"/>
      <c r="AJ69" s="757"/>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755" t="str">
        <f>'別添１－３（個表)'!V14</f>
        <v/>
      </c>
      <c r="AF70" s="756"/>
      <c r="AG70" s="756"/>
      <c r="AH70" s="756"/>
      <c r="AI70" s="756"/>
      <c r="AJ70" s="757"/>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2536</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96" t="s">
        <v>24</v>
      </c>
      <c r="B74" s="796"/>
      <c r="C74" s="743" t="s">
        <v>1916</v>
      </c>
      <c r="D74" s="743"/>
      <c r="E74" s="743"/>
      <c r="F74" s="743"/>
      <c r="G74" s="743"/>
      <c r="H74" s="744" t="s">
        <v>32</v>
      </c>
      <c r="I74" s="744"/>
      <c r="J74" s="744"/>
      <c r="K74" s="744"/>
      <c r="L74" s="744" t="s">
        <v>33</v>
      </c>
      <c r="M74" s="744"/>
      <c r="N74" s="744"/>
      <c r="O74" s="744"/>
      <c r="P74" s="743" t="s">
        <v>34</v>
      </c>
      <c r="Q74" s="743"/>
      <c r="R74" s="743"/>
      <c r="S74" s="743"/>
      <c r="T74" s="743" t="s">
        <v>1917</v>
      </c>
      <c r="U74" s="743"/>
      <c r="V74" s="743"/>
      <c r="W74" s="743"/>
      <c r="X74" s="743"/>
      <c r="Y74" s="743"/>
      <c r="Z74" s="743"/>
      <c r="AA74" s="822" t="s">
        <v>1918</v>
      </c>
      <c r="AB74" s="823"/>
      <c r="AC74" s="823"/>
      <c r="AD74" s="823"/>
      <c r="AE74" s="823"/>
      <c r="AF74" s="823"/>
      <c r="AG74" s="823"/>
      <c r="AH74" s="823"/>
      <c r="AI74" s="823"/>
      <c r="AJ74" s="824"/>
    </row>
    <row r="75" spans="1:48" ht="13.9" customHeight="1" thickBot="1">
      <c r="A75" s="825" t="str">
        <f>AE1</f>
        <v>岐阜県</v>
      </c>
      <c r="B75" s="825"/>
      <c r="C75" s="826">
        <f>IFERROR(SUMIF('別添１－３（個表)'!AP15:AP114,"加算対象外",'別添１－３（個表)'!P15:P114), "未入力あり")</f>
        <v>0</v>
      </c>
      <c r="D75" s="826"/>
      <c r="E75" s="826"/>
      <c r="F75" s="826"/>
      <c r="G75" s="826"/>
      <c r="H75" s="745">
        <f>IFERROR(SUMIF('別添１－３（個表)'!AP15:AP114,"加算対象外",'別添１－３（個表)'!Q15:Q114), "未入力あり")</f>
        <v>0</v>
      </c>
      <c r="I75" s="745"/>
      <c r="J75" s="745"/>
      <c r="K75" s="745"/>
      <c r="L75" s="830"/>
      <c r="M75" s="830"/>
      <c r="N75" s="830"/>
      <c r="O75" s="830"/>
      <c r="P75" s="830"/>
      <c r="Q75" s="830"/>
      <c r="R75" s="830"/>
      <c r="S75" s="830"/>
      <c r="T75" s="743" t="str">
        <f>IFERROR(IF(H75="", "",VLOOKUP("○",'別添１－３（個表)'!T15:AI114, 16, FALSE)), "未記入")</f>
        <v>未記入</v>
      </c>
      <c r="U75" s="743"/>
      <c r="V75" s="743"/>
      <c r="W75" s="743"/>
      <c r="X75" s="743"/>
      <c r="Y75" s="743"/>
      <c r="Z75" s="743"/>
      <c r="AA75" s="827" t="str">
        <f>IF(COUNTIF('別添１－３（個表)'!U15:U114,"○")=1, "はい", "いいえ")</f>
        <v>いいえ</v>
      </c>
      <c r="AB75" s="828"/>
      <c r="AC75" s="828"/>
      <c r="AD75" s="828"/>
      <c r="AE75" s="828"/>
      <c r="AF75" s="828"/>
      <c r="AG75" s="828"/>
      <c r="AH75" s="828"/>
      <c r="AI75" s="828"/>
      <c r="AJ75" s="829"/>
      <c r="AK75" s="811" t="s">
        <v>2539</v>
      </c>
      <c r="AL75" s="812"/>
      <c r="AM75" s="812"/>
      <c r="AN75" s="812"/>
      <c r="AO75" s="812"/>
      <c r="AP75" s="812"/>
      <c r="AQ75" s="812"/>
      <c r="AR75" s="812"/>
      <c r="AS75" s="812"/>
      <c r="AT75" s="812"/>
      <c r="AU75" s="812"/>
      <c r="AV75" s="813"/>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718"/>
      <c r="B83" s="718"/>
      <c r="C83" s="716"/>
      <c r="D83" s="716"/>
      <c r="E83" s="716"/>
      <c r="F83" s="716"/>
      <c r="G83" s="716"/>
      <c r="H83" s="717"/>
      <c r="I83" s="717"/>
      <c r="J83" s="717"/>
      <c r="K83" s="717"/>
      <c r="L83" s="717"/>
      <c r="M83" s="717"/>
      <c r="N83" s="717"/>
      <c r="O83" s="717"/>
      <c r="P83" s="717"/>
      <c r="Q83" s="717"/>
      <c r="R83" s="717"/>
      <c r="S83" s="717"/>
      <c r="T83" s="746"/>
      <c r="U83" s="746"/>
      <c r="V83" s="746"/>
      <c r="W83" s="746"/>
      <c r="X83" s="746"/>
      <c r="Y83" s="746"/>
      <c r="Z83" s="746"/>
      <c r="AA83" s="746"/>
      <c r="AB83" s="746"/>
      <c r="AC83" s="746"/>
      <c r="AD83" s="746"/>
      <c r="AE83" s="227"/>
      <c r="AF83" s="227"/>
      <c r="AG83" s="227"/>
      <c r="AH83" s="227"/>
      <c r="AI83" s="227"/>
      <c r="AJ83" s="227"/>
    </row>
    <row r="84" spans="1:36" ht="13.9" customHeight="1">
      <c r="A84" s="718"/>
      <c r="B84" s="718"/>
      <c r="C84" s="716"/>
      <c r="D84" s="716"/>
      <c r="E84" s="716"/>
      <c r="F84" s="716"/>
      <c r="G84" s="716"/>
      <c r="H84" s="717"/>
      <c r="I84" s="717"/>
      <c r="J84" s="717"/>
      <c r="K84" s="717"/>
      <c r="L84" s="717"/>
      <c r="M84" s="717"/>
      <c r="N84" s="717"/>
      <c r="O84" s="717"/>
      <c r="P84" s="717"/>
      <c r="Q84" s="717"/>
      <c r="R84" s="717"/>
      <c r="S84" s="717"/>
      <c r="T84" s="746"/>
      <c r="U84" s="746"/>
      <c r="V84" s="746"/>
      <c r="W84" s="746"/>
      <c r="X84" s="746"/>
      <c r="Y84" s="746"/>
      <c r="Z84" s="746"/>
      <c r="AA84" s="746"/>
      <c r="AB84" s="746"/>
      <c r="AC84" s="746"/>
      <c r="AD84" s="746"/>
      <c r="AE84" s="227"/>
      <c r="AF84" s="227"/>
      <c r="AG84" s="227"/>
      <c r="AH84" s="227"/>
      <c r="AI84" s="227"/>
      <c r="AJ84" s="227"/>
    </row>
    <row r="85" spans="1:36" ht="13.9" customHeight="1">
      <c r="A85" s="718"/>
      <c r="B85" s="718"/>
      <c r="C85" s="716"/>
      <c r="D85" s="716"/>
      <c r="E85" s="716"/>
      <c r="F85" s="716"/>
      <c r="G85" s="716"/>
      <c r="H85" s="717"/>
      <c r="I85" s="717"/>
      <c r="J85" s="717"/>
      <c r="K85" s="717"/>
      <c r="L85" s="717"/>
      <c r="M85" s="717"/>
      <c r="N85" s="717"/>
      <c r="O85" s="717"/>
      <c r="P85" s="717"/>
      <c r="Q85" s="717"/>
      <c r="R85" s="717"/>
      <c r="S85" s="717"/>
      <c r="T85" s="746"/>
      <c r="U85" s="746"/>
      <c r="V85" s="746"/>
      <c r="W85" s="746"/>
      <c r="X85" s="746"/>
      <c r="Y85" s="746"/>
      <c r="Z85" s="746"/>
      <c r="AA85" s="746"/>
      <c r="AB85" s="746"/>
      <c r="AC85" s="746"/>
      <c r="AD85" s="746"/>
      <c r="AE85" s="227"/>
      <c r="AF85" s="227"/>
      <c r="AG85" s="227"/>
      <c r="AH85" s="227"/>
      <c r="AI85" s="227"/>
      <c r="AJ85" s="227"/>
    </row>
    <row r="86" spans="1:36" ht="13.9" customHeight="1">
      <c r="A86" s="718"/>
      <c r="B86" s="718"/>
      <c r="C86" s="716"/>
      <c r="D86" s="716"/>
      <c r="E86" s="716"/>
      <c r="F86" s="716"/>
      <c r="G86" s="716"/>
      <c r="H86" s="717"/>
      <c r="I86" s="717"/>
      <c r="J86" s="717"/>
      <c r="K86" s="717"/>
      <c r="L86" s="717"/>
      <c r="M86" s="717"/>
      <c r="N86" s="717"/>
      <c r="O86" s="717"/>
      <c r="P86" s="717"/>
      <c r="Q86" s="717"/>
      <c r="R86" s="717"/>
      <c r="S86" s="717"/>
      <c r="T86" s="746"/>
      <c r="U86" s="746"/>
      <c r="V86" s="746"/>
      <c r="W86" s="746"/>
      <c r="X86" s="746"/>
      <c r="Y86" s="746"/>
      <c r="Z86" s="746"/>
      <c r="AA86" s="746"/>
      <c r="AB86" s="746"/>
      <c r="AC86" s="746"/>
      <c r="AD86" s="746"/>
      <c r="AE86" s="227"/>
      <c r="AF86" s="227"/>
      <c r="AG86" s="227"/>
      <c r="AH86" s="227"/>
      <c r="AI86" s="227"/>
      <c r="AJ86" s="227"/>
    </row>
    <row r="87" spans="1:36" ht="13.9" customHeight="1">
      <c r="A87" s="718"/>
      <c r="B87" s="718"/>
      <c r="C87" s="716"/>
      <c r="D87" s="716"/>
      <c r="E87" s="716"/>
      <c r="F87" s="716"/>
      <c r="G87" s="716"/>
      <c r="H87" s="717"/>
      <c r="I87" s="717"/>
      <c r="J87" s="717"/>
      <c r="K87" s="717"/>
      <c r="L87" s="717"/>
      <c r="M87" s="717"/>
      <c r="N87" s="717"/>
      <c r="O87" s="717"/>
      <c r="P87" s="717"/>
      <c r="Q87" s="717"/>
      <c r="R87" s="717"/>
      <c r="S87" s="717"/>
      <c r="T87" s="746"/>
      <c r="U87" s="746"/>
      <c r="V87" s="746"/>
      <c r="W87" s="746"/>
      <c r="X87" s="746"/>
      <c r="Y87" s="746"/>
      <c r="Z87" s="746"/>
      <c r="AA87" s="746"/>
      <c r="AB87" s="746"/>
      <c r="AC87" s="746"/>
      <c r="AD87" s="746"/>
      <c r="AE87" s="227"/>
      <c r="AF87" s="227"/>
      <c r="AG87" s="227"/>
      <c r="AH87" s="227"/>
      <c r="AI87" s="227"/>
      <c r="AJ87" s="227"/>
    </row>
    <row r="88" spans="1:36" ht="13.9" customHeight="1">
      <c r="A88" s="718"/>
      <c r="B88" s="718"/>
      <c r="C88" s="716"/>
      <c r="D88" s="716"/>
      <c r="E88" s="716"/>
      <c r="F88" s="716"/>
      <c r="G88" s="716"/>
      <c r="H88" s="717"/>
      <c r="I88" s="717"/>
      <c r="J88" s="717"/>
      <c r="K88" s="717"/>
      <c r="L88" s="717"/>
      <c r="M88" s="717"/>
      <c r="N88" s="717"/>
      <c r="O88" s="717"/>
      <c r="P88" s="717"/>
      <c r="Q88" s="717"/>
      <c r="R88" s="717"/>
      <c r="S88" s="717"/>
      <c r="T88" s="746"/>
      <c r="U88" s="746"/>
      <c r="V88" s="746"/>
      <c r="W88" s="746"/>
      <c r="X88" s="746"/>
      <c r="Y88" s="746"/>
      <c r="Z88" s="746"/>
      <c r="AA88" s="746"/>
      <c r="AB88" s="746"/>
      <c r="AC88" s="746"/>
      <c r="AD88" s="746"/>
      <c r="AE88" s="227"/>
      <c r="AF88" s="227"/>
      <c r="AG88" s="227"/>
      <c r="AH88" s="227"/>
      <c r="AI88" s="227"/>
      <c r="AJ88" s="227"/>
    </row>
    <row r="89" spans="1:36" ht="13.9" customHeight="1">
      <c r="A89" s="718"/>
      <c r="B89" s="718"/>
      <c r="C89" s="716"/>
      <c r="D89" s="716"/>
      <c r="E89" s="716"/>
      <c r="F89" s="716"/>
      <c r="G89" s="716"/>
      <c r="H89" s="717"/>
      <c r="I89" s="717"/>
      <c r="J89" s="717"/>
      <c r="K89" s="717"/>
      <c r="L89" s="717"/>
      <c r="M89" s="717"/>
      <c r="N89" s="717"/>
      <c r="O89" s="717"/>
      <c r="P89" s="717"/>
      <c r="Q89" s="717"/>
      <c r="R89" s="717"/>
      <c r="S89" s="717"/>
      <c r="T89" s="746"/>
      <c r="U89" s="746"/>
      <c r="V89" s="746"/>
      <c r="W89" s="746"/>
      <c r="X89" s="746"/>
      <c r="Y89" s="746"/>
      <c r="Z89" s="746"/>
      <c r="AA89" s="746"/>
      <c r="AB89" s="746"/>
      <c r="AC89" s="746"/>
      <c r="AD89" s="746"/>
      <c r="AE89" s="227"/>
      <c r="AF89" s="227"/>
      <c r="AG89" s="227"/>
      <c r="AH89" s="227"/>
      <c r="AI89" s="227"/>
      <c r="AJ89" s="227"/>
    </row>
    <row r="90" spans="1:36" ht="13.9" customHeight="1">
      <c r="A90" s="718"/>
      <c r="B90" s="718"/>
      <c r="C90" s="716"/>
      <c r="D90" s="716"/>
      <c r="E90" s="716"/>
      <c r="F90" s="716"/>
      <c r="G90" s="716"/>
      <c r="H90" s="717"/>
      <c r="I90" s="717"/>
      <c r="J90" s="717"/>
      <c r="K90" s="717"/>
      <c r="L90" s="717"/>
      <c r="M90" s="717"/>
      <c r="N90" s="717"/>
      <c r="O90" s="717"/>
      <c r="P90" s="717"/>
      <c r="Q90" s="717"/>
      <c r="R90" s="717"/>
      <c r="S90" s="717"/>
      <c r="T90" s="746"/>
      <c r="U90" s="746"/>
      <c r="V90" s="746"/>
      <c r="W90" s="746"/>
      <c r="X90" s="746"/>
      <c r="Y90" s="746"/>
      <c r="Z90" s="746"/>
      <c r="AA90" s="746"/>
      <c r="AB90" s="746"/>
      <c r="AC90" s="746"/>
      <c r="AD90" s="746"/>
      <c r="AE90" s="227"/>
      <c r="AF90" s="227"/>
      <c r="AG90" s="227"/>
      <c r="AH90" s="227"/>
      <c r="AI90" s="227"/>
      <c r="AJ90" s="227"/>
    </row>
    <row r="91" spans="1:36" ht="13.9" customHeight="1">
      <c r="A91" s="718"/>
      <c r="B91" s="718"/>
      <c r="C91" s="716"/>
      <c r="D91" s="716"/>
      <c r="E91" s="716"/>
      <c r="F91" s="716"/>
      <c r="G91" s="716"/>
      <c r="H91" s="717"/>
      <c r="I91" s="717"/>
      <c r="J91" s="717"/>
      <c r="K91" s="717"/>
      <c r="L91" s="717"/>
      <c r="M91" s="717"/>
      <c r="N91" s="717"/>
      <c r="O91" s="717"/>
      <c r="P91" s="717"/>
      <c r="Q91" s="717"/>
      <c r="R91" s="717"/>
      <c r="S91" s="717"/>
      <c r="T91" s="746"/>
      <c r="U91" s="746"/>
      <c r="V91" s="746"/>
      <c r="W91" s="746"/>
      <c r="X91" s="746"/>
      <c r="Y91" s="746"/>
      <c r="Z91" s="746"/>
      <c r="AA91" s="746"/>
      <c r="AB91" s="746"/>
      <c r="AC91" s="746"/>
      <c r="AD91" s="746"/>
      <c r="AE91" s="227"/>
      <c r="AF91" s="227"/>
      <c r="AG91" s="227"/>
      <c r="AH91" s="227"/>
      <c r="AI91" s="227"/>
      <c r="AJ91" s="227"/>
    </row>
    <row r="92" spans="1:36" ht="13.9" customHeight="1">
      <c r="A92" s="718"/>
      <c r="B92" s="718"/>
      <c r="C92" s="716"/>
      <c r="D92" s="716"/>
      <c r="E92" s="716"/>
      <c r="F92" s="716"/>
      <c r="G92" s="716"/>
      <c r="H92" s="717"/>
      <c r="I92" s="717"/>
      <c r="J92" s="717"/>
      <c r="K92" s="717"/>
      <c r="L92" s="717"/>
      <c r="M92" s="717"/>
      <c r="N92" s="717"/>
      <c r="O92" s="717"/>
      <c r="P92" s="717"/>
      <c r="Q92" s="717"/>
      <c r="R92" s="717"/>
      <c r="S92" s="717"/>
      <c r="T92" s="746"/>
      <c r="U92" s="746"/>
      <c r="V92" s="746"/>
      <c r="W92" s="746"/>
      <c r="X92" s="746"/>
      <c r="Y92" s="746"/>
      <c r="Z92" s="746"/>
      <c r="AA92" s="746"/>
      <c r="AB92" s="746"/>
      <c r="AC92" s="746"/>
      <c r="AD92" s="746"/>
      <c r="AE92" s="227"/>
      <c r="AF92" s="227"/>
      <c r="AG92" s="227"/>
      <c r="AH92" s="227"/>
      <c r="AI92" s="227"/>
      <c r="AJ92" s="227"/>
    </row>
    <row r="93" spans="1:36" ht="13.9" customHeight="1">
      <c r="A93" s="718"/>
      <c r="B93" s="718"/>
      <c r="C93" s="716"/>
      <c r="D93" s="716"/>
      <c r="E93" s="716"/>
      <c r="F93" s="716"/>
      <c r="G93" s="716"/>
      <c r="H93" s="717"/>
      <c r="I93" s="717"/>
      <c r="J93" s="717"/>
      <c r="K93" s="717"/>
      <c r="L93" s="717"/>
      <c r="M93" s="717"/>
      <c r="N93" s="717"/>
      <c r="O93" s="717"/>
      <c r="P93" s="717"/>
      <c r="Q93" s="717"/>
      <c r="R93" s="717"/>
      <c r="S93" s="717"/>
      <c r="T93" s="746"/>
      <c r="U93" s="746"/>
      <c r="V93" s="746"/>
      <c r="W93" s="746"/>
      <c r="X93" s="746"/>
      <c r="Y93" s="746"/>
      <c r="Z93" s="746"/>
      <c r="AA93" s="746"/>
      <c r="AB93" s="746"/>
      <c r="AC93" s="746"/>
      <c r="AD93" s="746"/>
      <c r="AE93" s="227"/>
      <c r="AF93" s="227"/>
      <c r="AG93" s="227"/>
      <c r="AH93" s="227"/>
      <c r="AI93" s="227"/>
      <c r="AJ93" s="227"/>
    </row>
    <row r="94" spans="1:36" ht="13.9" customHeight="1">
      <c r="A94" s="718"/>
      <c r="B94" s="718"/>
      <c r="C94" s="716"/>
      <c r="D94" s="716"/>
      <c r="E94" s="716"/>
      <c r="F94" s="716"/>
      <c r="G94" s="716"/>
      <c r="H94" s="717"/>
      <c r="I94" s="717"/>
      <c r="J94" s="717"/>
      <c r="K94" s="717"/>
      <c r="L94" s="717"/>
      <c r="M94" s="717"/>
      <c r="N94" s="717"/>
      <c r="O94" s="717"/>
      <c r="P94" s="717"/>
      <c r="Q94" s="717"/>
      <c r="R94" s="717"/>
      <c r="S94" s="717"/>
      <c r="T94" s="746"/>
      <c r="U94" s="746"/>
      <c r="V94" s="746"/>
      <c r="W94" s="746"/>
      <c r="X94" s="746"/>
      <c r="Y94" s="746"/>
      <c r="Z94" s="746"/>
      <c r="AA94" s="746"/>
      <c r="AB94" s="746"/>
      <c r="AC94" s="746"/>
      <c r="AD94" s="746"/>
      <c r="AE94" s="227"/>
      <c r="AF94" s="227"/>
      <c r="AG94" s="227"/>
      <c r="AH94" s="227"/>
      <c r="AI94" s="227"/>
      <c r="AJ94" s="227"/>
    </row>
    <row r="95" spans="1:36" ht="13.9" customHeight="1">
      <c r="A95" s="718"/>
      <c r="B95" s="718"/>
      <c r="C95" s="716"/>
      <c r="D95" s="716"/>
      <c r="E95" s="716"/>
      <c r="F95" s="716"/>
      <c r="G95" s="716"/>
      <c r="H95" s="717"/>
      <c r="I95" s="717"/>
      <c r="J95" s="717"/>
      <c r="K95" s="717"/>
      <c r="L95" s="717"/>
      <c r="M95" s="717"/>
      <c r="N95" s="717"/>
      <c r="O95" s="717"/>
      <c r="P95" s="717"/>
      <c r="Q95" s="717"/>
      <c r="R95" s="717"/>
      <c r="S95" s="717"/>
      <c r="T95" s="746"/>
      <c r="U95" s="746"/>
      <c r="V95" s="746"/>
      <c r="W95" s="746"/>
      <c r="X95" s="746"/>
      <c r="Y95" s="746"/>
      <c r="Z95" s="746"/>
      <c r="AA95" s="746"/>
      <c r="AB95" s="746"/>
      <c r="AC95" s="746"/>
      <c r="AD95" s="746"/>
      <c r="AE95" s="227"/>
      <c r="AF95" s="227"/>
      <c r="AG95" s="227"/>
      <c r="AH95" s="227"/>
      <c r="AI95" s="227"/>
      <c r="AJ95" s="227"/>
    </row>
    <row r="96" spans="1:36" ht="13.9" customHeight="1">
      <c r="A96" s="718"/>
      <c r="B96" s="718"/>
      <c r="C96" s="716"/>
      <c r="D96" s="716"/>
      <c r="E96" s="716"/>
      <c r="F96" s="716"/>
      <c r="G96" s="716"/>
      <c r="H96" s="717"/>
      <c r="I96" s="717"/>
      <c r="J96" s="717"/>
      <c r="K96" s="717"/>
      <c r="L96" s="717"/>
      <c r="M96" s="717"/>
      <c r="N96" s="717"/>
      <c r="O96" s="717"/>
      <c r="P96" s="717"/>
      <c r="Q96" s="717"/>
      <c r="R96" s="717"/>
      <c r="S96" s="717"/>
      <c r="T96" s="746"/>
      <c r="U96" s="746"/>
      <c r="V96" s="746"/>
      <c r="W96" s="746"/>
      <c r="X96" s="746"/>
      <c r="Y96" s="746"/>
      <c r="Z96" s="746"/>
      <c r="AA96" s="746"/>
      <c r="AB96" s="746"/>
      <c r="AC96" s="746"/>
      <c r="AD96" s="746"/>
      <c r="AE96" s="227"/>
      <c r="AF96" s="227"/>
      <c r="AG96" s="227"/>
      <c r="AH96" s="227"/>
      <c r="AI96" s="227"/>
      <c r="AJ96" s="227"/>
    </row>
    <row r="97" spans="1:36" ht="13.9" customHeight="1">
      <c r="A97" s="718"/>
      <c r="B97" s="718"/>
      <c r="C97" s="716"/>
      <c r="D97" s="716"/>
      <c r="E97" s="716"/>
      <c r="F97" s="716"/>
      <c r="G97" s="716"/>
      <c r="H97" s="717"/>
      <c r="I97" s="717"/>
      <c r="J97" s="717"/>
      <c r="K97" s="717"/>
      <c r="L97" s="717"/>
      <c r="M97" s="717"/>
      <c r="N97" s="717"/>
      <c r="O97" s="717"/>
      <c r="P97" s="717"/>
      <c r="Q97" s="717"/>
      <c r="R97" s="717"/>
      <c r="S97" s="717"/>
      <c r="T97" s="746"/>
      <c r="U97" s="746"/>
      <c r="V97" s="746"/>
      <c r="W97" s="746"/>
      <c r="X97" s="746"/>
      <c r="Y97" s="746"/>
      <c r="Z97" s="746"/>
      <c r="AA97" s="746"/>
      <c r="AB97" s="746"/>
      <c r="AC97" s="746"/>
      <c r="AD97" s="746"/>
      <c r="AE97" s="227"/>
      <c r="AF97" s="227"/>
      <c r="AG97" s="227"/>
      <c r="AH97" s="227"/>
      <c r="AI97" s="227"/>
      <c r="AJ97" s="227"/>
    </row>
    <row r="98" spans="1:36" ht="13.9" customHeight="1">
      <c r="A98" s="718"/>
      <c r="B98" s="718"/>
      <c r="C98" s="716"/>
      <c r="D98" s="716"/>
      <c r="E98" s="716"/>
      <c r="F98" s="716"/>
      <c r="G98" s="716"/>
      <c r="H98" s="717"/>
      <c r="I98" s="717"/>
      <c r="J98" s="717"/>
      <c r="K98" s="717"/>
      <c r="L98" s="717"/>
      <c r="M98" s="717"/>
      <c r="N98" s="717"/>
      <c r="O98" s="717"/>
      <c r="P98" s="717"/>
      <c r="Q98" s="717"/>
      <c r="R98" s="717"/>
      <c r="S98" s="717"/>
      <c r="T98" s="746"/>
      <c r="U98" s="746"/>
      <c r="V98" s="746"/>
      <c r="W98" s="746"/>
      <c r="X98" s="746"/>
      <c r="Y98" s="746"/>
      <c r="Z98" s="746"/>
      <c r="AA98" s="746"/>
      <c r="AB98" s="746"/>
      <c r="AC98" s="746"/>
      <c r="AD98" s="746"/>
      <c r="AE98" s="227"/>
      <c r="AF98" s="227"/>
      <c r="AG98" s="227"/>
      <c r="AH98" s="227"/>
      <c r="AI98" s="227"/>
      <c r="AJ98" s="227"/>
    </row>
    <row r="99" spans="1:36" ht="13.9" customHeight="1">
      <c r="A99" s="718"/>
      <c r="B99" s="718"/>
      <c r="C99" s="716"/>
      <c r="D99" s="716"/>
      <c r="E99" s="716"/>
      <c r="F99" s="716"/>
      <c r="G99" s="716"/>
      <c r="H99" s="717"/>
      <c r="I99" s="717"/>
      <c r="J99" s="717"/>
      <c r="K99" s="717"/>
      <c r="L99" s="717"/>
      <c r="M99" s="717"/>
      <c r="N99" s="717"/>
      <c r="O99" s="717"/>
      <c r="P99" s="717"/>
      <c r="Q99" s="717"/>
      <c r="R99" s="717"/>
      <c r="S99" s="717"/>
      <c r="T99" s="746"/>
      <c r="U99" s="746"/>
      <c r="V99" s="746"/>
      <c r="W99" s="746"/>
      <c r="X99" s="746"/>
      <c r="Y99" s="746"/>
      <c r="Z99" s="746"/>
      <c r="AA99" s="746"/>
      <c r="AB99" s="746"/>
      <c r="AC99" s="746"/>
      <c r="AD99" s="746"/>
      <c r="AE99" s="227"/>
      <c r="AF99" s="227"/>
      <c r="AG99" s="227"/>
      <c r="AH99" s="227"/>
      <c r="AI99" s="227"/>
      <c r="AJ99" s="227"/>
    </row>
    <row r="100" spans="1:36" ht="13.9" customHeight="1">
      <c r="A100" s="718"/>
      <c r="B100" s="718"/>
      <c r="C100" s="716"/>
      <c r="D100" s="716"/>
      <c r="E100" s="716"/>
      <c r="F100" s="716"/>
      <c r="G100" s="716"/>
      <c r="H100" s="717"/>
      <c r="I100" s="717"/>
      <c r="J100" s="717"/>
      <c r="K100" s="717"/>
      <c r="L100" s="717"/>
      <c r="M100" s="717"/>
      <c r="N100" s="717"/>
      <c r="O100" s="717"/>
      <c r="P100" s="717"/>
      <c r="Q100" s="717"/>
      <c r="R100" s="717"/>
      <c r="S100" s="717"/>
      <c r="T100" s="746"/>
      <c r="U100" s="746"/>
      <c r="V100" s="746"/>
      <c r="W100" s="746"/>
      <c r="X100" s="746"/>
      <c r="Y100" s="746"/>
      <c r="Z100" s="746"/>
      <c r="AA100" s="746"/>
      <c r="AB100" s="746"/>
      <c r="AC100" s="746"/>
      <c r="AD100" s="746"/>
      <c r="AE100" s="227"/>
      <c r="AF100" s="227"/>
      <c r="AG100" s="227"/>
      <c r="AH100" s="227"/>
      <c r="AI100" s="227"/>
      <c r="AJ100" s="227"/>
    </row>
    <row r="101" spans="1:36" ht="13.9" customHeight="1">
      <c r="A101" s="718"/>
      <c r="B101" s="718"/>
      <c r="C101" s="716"/>
      <c r="D101" s="716"/>
      <c r="E101" s="716"/>
      <c r="F101" s="716"/>
      <c r="G101" s="716"/>
      <c r="H101" s="717"/>
      <c r="I101" s="717"/>
      <c r="J101" s="717"/>
      <c r="K101" s="717"/>
      <c r="L101" s="717"/>
      <c r="M101" s="717"/>
      <c r="N101" s="717"/>
      <c r="O101" s="717"/>
      <c r="P101" s="717"/>
      <c r="Q101" s="717"/>
      <c r="R101" s="717"/>
      <c r="S101" s="717"/>
      <c r="T101" s="746"/>
      <c r="U101" s="746"/>
      <c r="V101" s="746"/>
      <c r="W101" s="746"/>
      <c r="X101" s="746"/>
      <c r="Y101" s="746"/>
      <c r="Z101" s="746"/>
      <c r="AA101" s="746"/>
      <c r="AB101" s="746"/>
      <c r="AC101" s="746"/>
      <c r="AD101" s="746"/>
      <c r="AE101" s="227"/>
      <c r="AF101" s="227"/>
      <c r="AG101" s="227"/>
      <c r="AH101" s="227"/>
      <c r="AI101" s="227"/>
      <c r="AJ101" s="227"/>
    </row>
    <row r="102" spans="1:36" ht="13.9" customHeight="1">
      <c r="A102" s="718"/>
      <c r="B102" s="718"/>
      <c r="C102" s="716"/>
      <c r="D102" s="716"/>
      <c r="E102" s="716"/>
      <c r="F102" s="716"/>
      <c r="G102" s="716"/>
      <c r="H102" s="717"/>
      <c r="I102" s="717"/>
      <c r="J102" s="717"/>
      <c r="K102" s="717"/>
      <c r="L102" s="717"/>
      <c r="M102" s="717"/>
      <c r="N102" s="717"/>
      <c r="O102" s="717"/>
      <c r="P102" s="717"/>
      <c r="Q102" s="717"/>
      <c r="R102" s="717"/>
      <c r="S102" s="717"/>
      <c r="T102" s="746"/>
      <c r="U102" s="746"/>
      <c r="V102" s="746"/>
      <c r="W102" s="746"/>
      <c r="X102" s="746"/>
      <c r="Y102" s="746"/>
      <c r="Z102" s="746"/>
      <c r="AA102" s="746"/>
      <c r="AB102" s="746"/>
      <c r="AC102" s="746"/>
      <c r="AD102" s="746"/>
      <c r="AE102" s="227"/>
      <c r="AF102" s="227"/>
      <c r="AG102" s="227"/>
      <c r="AH102" s="227"/>
      <c r="AI102" s="227"/>
      <c r="AJ102" s="227"/>
    </row>
    <row r="103" spans="1:36" ht="13.9" customHeight="1">
      <c r="A103" s="718"/>
      <c r="B103" s="718"/>
      <c r="C103" s="716"/>
      <c r="D103" s="716"/>
      <c r="E103" s="716"/>
      <c r="F103" s="716"/>
      <c r="G103" s="716"/>
      <c r="H103" s="717"/>
      <c r="I103" s="717"/>
      <c r="J103" s="717"/>
      <c r="K103" s="717"/>
      <c r="L103" s="717"/>
      <c r="M103" s="717"/>
      <c r="N103" s="717"/>
      <c r="O103" s="717"/>
      <c r="P103" s="717"/>
      <c r="Q103" s="717"/>
      <c r="R103" s="717"/>
      <c r="S103" s="717"/>
      <c r="T103" s="746"/>
      <c r="U103" s="746"/>
      <c r="V103" s="746"/>
      <c r="W103" s="746"/>
      <c r="X103" s="746"/>
      <c r="Y103" s="746"/>
      <c r="Z103" s="746"/>
      <c r="AA103" s="746"/>
      <c r="AB103" s="746"/>
      <c r="AC103" s="746"/>
      <c r="AD103" s="746"/>
      <c r="AE103" s="227"/>
      <c r="AF103" s="227"/>
      <c r="AG103" s="227"/>
      <c r="AH103" s="227"/>
      <c r="AI103" s="227"/>
      <c r="AJ103" s="227"/>
    </row>
    <row r="104" spans="1:36" ht="13.9" customHeight="1">
      <c r="A104" s="718"/>
      <c r="B104" s="718"/>
      <c r="C104" s="716"/>
      <c r="D104" s="716"/>
      <c r="E104" s="716"/>
      <c r="F104" s="716"/>
      <c r="G104" s="716"/>
      <c r="H104" s="717"/>
      <c r="I104" s="717"/>
      <c r="J104" s="717"/>
      <c r="K104" s="717"/>
      <c r="L104" s="717"/>
      <c r="M104" s="717"/>
      <c r="N104" s="717"/>
      <c r="O104" s="717"/>
      <c r="P104" s="717"/>
      <c r="Q104" s="717"/>
      <c r="R104" s="717"/>
      <c r="S104" s="717"/>
      <c r="T104" s="746"/>
      <c r="U104" s="746"/>
      <c r="V104" s="746"/>
      <c r="W104" s="746"/>
      <c r="X104" s="746"/>
      <c r="Y104" s="746"/>
      <c r="Z104" s="746"/>
      <c r="AA104" s="746"/>
      <c r="AB104" s="746"/>
      <c r="AC104" s="746"/>
      <c r="AD104" s="746"/>
      <c r="AE104" s="227"/>
      <c r="AF104" s="227"/>
      <c r="AG104" s="227"/>
      <c r="AH104" s="227"/>
      <c r="AI104" s="227"/>
      <c r="AJ104" s="227"/>
    </row>
    <row r="105" spans="1:36" ht="13.9" customHeight="1">
      <c r="A105" s="718"/>
      <c r="B105" s="718"/>
      <c r="C105" s="716"/>
      <c r="D105" s="716"/>
      <c r="E105" s="716"/>
      <c r="F105" s="716"/>
      <c r="G105" s="716"/>
      <c r="H105" s="717"/>
      <c r="I105" s="717"/>
      <c r="J105" s="717"/>
      <c r="K105" s="717"/>
      <c r="L105" s="717"/>
      <c r="M105" s="717"/>
      <c r="N105" s="717"/>
      <c r="O105" s="717"/>
      <c r="P105" s="717"/>
      <c r="Q105" s="717"/>
      <c r="R105" s="717"/>
      <c r="S105" s="717"/>
      <c r="T105" s="746"/>
      <c r="U105" s="746"/>
      <c r="V105" s="746"/>
      <c r="W105" s="746"/>
      <c r="X105" s="746"/>
      <c r="Y105" s="746"/>
      <c r="Z105" s="746"/>
      <c r="AA105" s="746"/>
      <c r="AB105" s="746"/>
      <c r="AC105" s="746"/>
      <c r="AD105" s="746"/>
      <c r="AE105" s="227"/>
      <c r="AF105" s="227"/>
      <c r="AG105" s="227"/>
      <c r="AH105" s="227"/>
      <c r="AI105" s="227"/>
      <c r="AJ105" s="227"/>
    </row>
    <row r="106" spans="1:36" ht="13.9" customHeight="1">
      <c r="A106" s="718"/>
      <c r="B106" s="718"/>
      <c r="C106" s="716"/>
      <c r="D106" s="716"/>
      <c r="E106" s="716"/>
      <c r="F106" s="716"/>
      <c r="G106" s="716"/>
      <c r="H106" s="717"/>
      <c r="I106" s="717"/>
      <c r="J106" s="717"/>
      <c r="K106" s="717"/>
      <c r="L106" s="717"/>
      <c r="M106" s="717"/>
      <c r="N106" s="717"/>
      <c r="O106" s="717"/>
      <c r="P106" s="717"/>
      <c r="Q106" s="717"/>
      <c r="R106" s="717"/>
      <c r="S106" s="717"/>
      <c r="T106" s="746"/>
      <c r="U106" s="746"/>
      <c r="V106" s="746"/>
      <c r="W106" s="746"/>
      <c r="X106" s="746"/>
      <c r="Y106" s="746"/>
      <c r="Z106" s="746"/>
      <c r="AA106" s="746"/>
      <c r="AB106" s="746"/>
      <c r="AC106" s="746"/>
      <c r="AD106" s="746"/>
      <c r="AE106" s="227"/>
      <c r="AF106" s="227"/>
      <c r="AG106" s="227"/>
      <c r="AH106" s="227"/>
      <c r="AI106" s="227"/>
      <c r="AJ106" s="227"/>
    </row>
    <row r="107" spans="1:36" ht="13.9" customHeight="1">
      <c r="A107" s="718"/>
      <c r="B107" s="718"/>
      <c r="C107" s="716"/>
      <c r="D107" s="716"/>
      <c r="E107" s="716"/>
      <c r="F107" s="716"/>
      <c r="G107" s="716"/>
      <c r="H107" s="717"/>
      <c r="I107" s="717"/>
      <c r="J107" s="717"/>
      <c r="K107" s="717"/>
      <c r="L107" s="717"/>
      <c r="M107" s="717"/>
      <c r="N107" s="717"/>
      <c r="O107" s="717"/>
      <c r="P107" s="717"/>
      <c r="Q107" s="717"/>
      <c r="R107" s="717"/>
      <c r="S107" s="717"/>
      <c r="T107" s="746"/>
      <c r="U107" s="746"/>
      <c r="V107" s="746"/>
      <c r="W107" s="746"/>
      <c r="X107" s="746"/>
      <c r="Y107" s="746"/>
      <c r="Z107" s="746"/>
      <c r="AA107" s="746"/>
      <c r="AB107" s="746"/>
      <c r="AC107" s="746"/>
      <c r="AD107" s="746"/>
      <c r="AE107" s="227"/>
      <c r="AF107" s="227"/>
      <c r="AG107" s="227"/>
      <c r="AH107" s="227"/>
      <c r="AI107" s="227"/>
      <c r="AJ107" s="227"/>
    </row>
    <row r="108" spans="1:36" ht="13.9" customHeight="1">
      <c r="A108" s="718"/>
      <c r="B108" s="718"/>
      <c r="C108" s="716"/>
      <c r="D108" s="716"/>
      <c r="E108" s="716"/>
      <c r="F108" s="716"/>
      <c r="G108" s="716"/>
      <c r="H108" s="717"/>
      <c r="I108" s="717"/>
      <c r="J108" s="717"/>
      <c r="K108" s="717"/>
      <c r="L108" s="717"/>
      <c r="M108" s="717"/>
      <c r="N108" s="717"/>
      <c r="O108" s="717"/>
      <c r="P108" s="717"/>
      <c r="Q108" s="717"/>
      <c r="R108" s="717"/>
      <c r="S108" s="717"/>
      <c r="T108" s="746"/>
      <c r="U108" s="746"/>
      <c r="V108" s="746"/>
      <c r="W108" s="746"/>
      <c r="X108" s="746"/>
      <c r="Y108" s="746"/>
      <c r="Z108" s="746"/>
      <c r="AA108" s="746"/>
      <c r="AB108" s="746"/>
      <c r="AC108" s="746"/>
      <c r="AD108" s="746"/>
      <c r="AE108" s="227"/>
      <c r="AF108" s="227"/>
      <c r="AG108" s="227"/>
      <c r="AH108" s="227"/>
      <c r="AI108" s="227"/>
      <c r="AJ108" s="227"/>
    </row>
    <row r="109" spans="1:36" ht="13.9" customHeight="1">
      <c r="A109" s="718"/>
      <c r="B109" s="718"/>
      <c r="C109" s="716"/>
      <c r="D109" s="716"/>
      <c r="E109" s="716"/>
      <c r="F109" s="716"/>
      <c r="G109" s="716"/>
      <c r="H109" s="717"/>
      <c r="I109" s="717"/>
      <c r="J109" s="717"/>
      <c r="K109" s="717"/>
      <c r="L109" s="717"/>
      <c r="M109" s="717"/>
      <c r="N109" s="717"/>
      <c r="O109" s="717"/>
      <c r="P109" s="717"/>
      <c r="Q109" s="717"/>
      <c r="R109" s="717"/>
      <c r="S109" s="717"/>
      <c r="T109" s="746"/>
      <c r="U109" s="746"/>
      <c r="V109" s="746"/>
      <c r="W109" s="746"/>
      <c r="X109" s="746"/>
      <c r="Y109" s="746"/>
      <c r="Z109" s="746"/>
      <c r="AA109" s="746"/>
      <c r="AB109" s="746"/>
      <c r="AC109" s="746"/>
      <c r="AD109" s="746"/>
      <c r="AE109" s="227"/>
      <c r="AF109" s="227"/>
      <c r="AG109" s="227"/>
      <c r="AH109" s="227"/>
      <c r="AI109" s="227"/>
      <c r="AJ109" s="227"/>
    </row>
    <row r="110" spans="1:36" ht="13.9" customHeight="1">
      <c r="A110" s="718"/>
      <c r="B110" s="718"/>
      <c r="C110" s="716"/>
      <c r="D110" s="716"/>
      <c r="E110" s="716"/>
      <c r="F110" s="716"/>
      <c r="G110" s="716"/>
      <c r="H110" s="717"/>
      <c r="I110" s="717"/>
      <c r="J110" s="717"/>
      <c r="K110" s="717"/>
      <c r="L110" s="717"/>
      <c r="M110" s="717"/>
      <c r="N110" s="717"/>
      <c r="O110" s="717"/>
      <c r="P110" s="717"/>
      <c r="Q110" s="717"/>
      <c r="R110" s="717"/>
      <c r="S110" s="717"/>
      <c r="T110" s="746"/>
      <c r="U110" s="746"/>
      <c r="V110" s="746"/>
      <c r="W110" s="746"/>
      <c r="X110" s="746"/>
      <c r="Y110" s="746"/>
      <c r="Z110" s="746"/>
      <c r="AA110" s="746"/>
      <c r="AB110" s="746"/>
      <c r="AC110" s="746"/>
      <c r="AD110" s="746"/>
      <c r="AE110" s="227"/>
      <c r="AF110" s="227"/>
      <c r="AG110" s="227"/>
      <c r="AH110" s="227"/>
      <c r="AI110" s="227"/>
      <c r="AJ110" s="227"/>
    </row>
    <row r="111" spans="1:36" ht="13.9" customHeight="1">
      <c r="A111" s="718"/>
      <c r="B111" s="718"/>
      <c r="C111" s="716"/>
      <c r="D111" s="716"/>
      <c r="E111" s="716"/>
      <c r="F111" s="716"/>
      <c r="G111" s="716"/>
      <c r="H111" s="717"/>
      <c r="I111" s="717"/>
      <c r="J111" s="717"/>
      <c r="K111" s="717"/>
      <c r="L111" s="717"/>
      <c r="M111" s="717"/>
      <c r="N111" s="717"/>
      <c r="O111" s="717"/>
      <c r="P111" s="717"/>
      <c r="Q111" s="717"/>
      <c r="R111" s="717"/>
      <c r="S111" s="717"/>
      <c r="T111" s="746"/>
      <c r="U111" s="746"/>
      <c r="V111" s="746"/>
      <c r="W111" s="746"/>
      <c r="X111" s="746"/>
      <c r="Y111" s="746"/>
      <c r="Z111" s="746"/>
      <c r="AA111" s="746"/>
      <c r="AB111" s="746"/>
      <c r="AC111" s="746"/>
      <c r="AD111" s="746"/>
      <c r="AE111" s="227"/>
      <c r="AF111" s="227"/>
      <c r="AG111" s="227"/>
      <c r="AH111" s="227"/>
      <c r="AI111" s="227"/>
      <c r="AJ111" s="227"/>
    </row>
    <row r="112" spans="1:36" ht="13.9" customHeight="1">
      <c r="A112" s="718"/>
      <c r="B112" s="718"/>
      <c r="C112" s="716"/>
      <c r="D112" s="716"/>
      <c r="E112" s="716"/>
      <c r="F112" s="716"/>
      <c r="G112" s="716"/>
      <c r="H112" s="717"/>
      <c r="I112" s="717"/>
      <c r="J112" s="717"/>
      <c r="K112" s="717"/>
      <c r="L112" s="717"/>
      <c r="M112" s="717"/>
      <c r="N112" s="717"/>
      <c r="O112" s="717"/>
      <c r="P112" s="717"/>
      <c r="Q112" s="717"/>
      <c r="R112" s="717"/>
      <c r="S112" s="717"/>
      <c r="T112" s="746"/>
      <c r="U112" s="746"/>
      <c r="V112" s="746"/>
      <c r="W112" s="746"/>
      <c r="X112" s="746"/>
      <c r="Y112" s="746"/>
      <c r="Z112" s="746"/>
      <c r="AA112" s="746"/>
      <c r="AB112" s="746"/>
      <c r="AC112" s="746"/>
      <c r="AD112" s="746"/>
      <c r="AE112" s="227"/>
      <c r="AF112" s="227"/>
      <c r="AG112" s="227"/>
      <c r="AH112" s="227"/>
      <c r="AI112" s="227"/>
      <c r="AJ112" s="227"/>
    </row>
    <row r="113" spans="1:36" ht="13.9" customHeight="1">
      <c r="A113" s="718"/>
      <c r="B113" s="718"/>
      <c r="C113" s="716"/>
      <c r="D113" s="716"/>
      <c r="E113" s="716"/>
      <c r="F113" s="716"/>
      <c r="G113" s="716"/>
      <c r="H113" s="717"/>
      <c r="I113" s="717"/>
      <c r="J113" s="717"/>
      <c r="K113" s="717"/>
      <c r="L113" s="717"/>
      <c r="M113" s="717"/>
      <c r="N113" s="717"/>
      <c r="O113" s="717"/>
      <c r="P113" s="717"/>
      <c r="Q113" s="717"/>
      <c r="R113" s="717"/>
      <c r="S113" s="717"/>
      <c r="T113" s="746"/>
      <c r="U113" s="746"/>
      <c r="V113" s="746"/>
      <c r="W113" s="746"/>
      <c r="X113" s="746"/>
      <c r="Y113" s="746"/>
      <c r="Z113" s="746"/>
      <c r="AA113" s="746"/>
      <c r="AB113" s="746"/>
      <c r="AC113" s="746"/>
      <c r="AD113" s="746"/>
      <c r="AE113" s="227"/>
      <c r="AF113" s="227"/>
      <c r="AG113" s="227"/>
      <c r="AH113" s="227"/>
      <c r="AI113" s="227"/>
      <c r="AJ113" s="227"/>
    </row>
    <row r="114" spans="1:36" ht="13.9" customHeight="1">
      <c r="A114" s="718"/>
      <c r="B114" s="718"/>
      <c r="C114" s="716"/>
      <c r="D114" s="716"/>
      <c r="E114" s="716"/>
      <c r="F114" s="716"/>
      <c r="G114" s="716"/>
      <c r="H114" s="717"/>
      <c r="I114" s="717"/>
      <c r="J114" s="717"/>
      <c r="K114" s="717"/>
      <c r="L114" s="717"/>
      <c r="M114" s="717"/>
      <c r="N114" s="717"/>
      <c r="O114" s="717"/>
      <c r="P114" s="717"/>
      <c r="Q114" s="717"/>
      <c r="R114" s="717"/>
      <c r="S114" s="717"/>
      <c r="T114" s="746"/>
      <c r="U114" s="746"/>
      <c r="V114" s="746"/>
      <c r="W114" s="746"/>
      <c r="X114" s="746"/>
      <c r="Y114" s="746"/>
      <c r="Z114" s="746"/>
      <c r="AA114" s="746"/>
      <c r="AB114" s="746"/>
      <c r="AC114" s="746"/>
      <c r="AD114" s="746"/>
      <c r="AE114" s="227"/>
      <c r="AF114" s="227"/>
      <c r="AG114" s="227"/>
      <c r="AH114" s="227"/>
      <c r="AI114" s="227"/>
      <c r="AJ114" s="227"/>
    </row>
    <row r="115" spans="1:36" ht="13.9" customHeight="1">
      <c r="A115" s="718"/>
      <c r="B115" s="718"/>
      <c r="C115" s="716"/>
      <c r="D115" s="716"/>
      <c r="E115" s="716"/>
      <c r="F115" s="716"/>
      <c r="G115" s="716"/>
      <c r="H115" s="717"/>
      <c r="I115" s="717"/>
      <c r="J115" s="717"/>
      <c r="K115" s="717"/>
      <c r="L115" s="717"/>
      <c r="M115" s="717"/>
      <c r="N115" s="717"/>
      <c r="O115" s="717"/>
      <c r="P115" s="717"/>
      <c r="Q115" s="717"/>
      <c r="R115" s="717"/>
      <c r="S115" s="717"/>
      <c r="T115" s="746"/>
      <c r="U115" s="746"/>
      <c r="V115" s="746"/>
      <c r="W115" s="746"/>
      <c r="X115" s="746"/>
      <c r="Y115" s="746"/>
      <c r="Z115" s="746"/>
      <c r="AA115" s="746"/>
      <c r="AB115" s="746"/>
      <c r="AC115" s="746"/>
      <c r="AD115" s="746"/>
      <c r="AE115" s="227"/>
      <c r="AF115" s="227"/>
      <c r="AG115" s="227"/>
      <c r="AH115" s="227"/>
      <c r="AI115" s="227"/>
      <c r="AJ115" s="227"/>
    </row>
    <row r="116" spans="1:36" ht="13.9" customHeight="1">
      <c r="A116" s="718"/>
      <c r="B116" s="718"/>
      <c r="C116" s="716"/>
      <c r="D116" s="716"/>
      <c r="E116" s="716"/>
      <c r="F116" s="716"/>
      <c r="G116" s="716"/>
      <c r="H116" s="717"/>
      <c r="I116" s="717"/>
      <c r="J116" s="717"/>
      <c r="K116" s="717"/>
      <c r="L116" s="717"/>
      <c r="M116" s="717"/>
      <c r="N116" s="717"/>
      <c r="O116" s="717"/>
      <c r="P116" s="717"/>
      <c r="Q116" s="717"/>
      <c r="R116" s="717"/>
      <c r="S116" s="717"/>
      <c r="T116" s="746"/>
      <c r="U116" s="746"/>
      <c r="V116" s="746"/>
      <c r="W116" s="746"/>
      <c r="X116" s="746"/>
      <c r="Y116" s="746"/>
      <c r="Z116" s="746"/>
      <c r="AA116" s="746"/>
      <c r="AB116" s="746"/>
      <c r="AC116" s="746"/>
      <c r="AD116" s="746"/>
      <c r="AE116" s="227"/>
      <c r="AF116" s="227"/>
      <c r="AG116" s="227"/>
      <c r="AH116" s="227"/>
      <c r="AI116" s="227"/>
      <c r="AJ116" s="227"/>
    </row>
    <row r="117" spans="1:36" ht="13.9" customHeight="1">
      <c r="A117" s="718"/>
      <c r="B117" s="718"/>
      <c r="C117" s="716"/>
      <c r="D117" s="716"/>
      <c r="E117" s="716"/>
      <c r="F117" s="716"/>
      <c r="G117" s="716"/>
      <c r="H117" s="717"/>
      <c r="I117" s="717"/>
      <c r="J117" s="717"/>
      <c r="K117" s="717"/>
      <c r="L117" s="717"/>
      <c r="M117" s="717"/>
      <c r="N117" s="717"/>
      <c r="O117" s="717"/>
      <c r="P117" s="717"/>
      <c r="Q117" s="717"/>
      <c r="R117" s="717"/>
      <c r="S117" s="717"/>
      <c r="T117" s="746"/>
      <c r="U117" s="746"/>
      <c r="V117" s="746"/>
      <c r="W117" s="746"/>
      <c r="X117" s="746"/>
      <c r="Y117" s="746"/>
      <c r="Z117" s="746"/>
      <c r="AA117" s="746"/>
      <c r="AB117" s="746"/>
      <c r="AC117" s="746"/>
      <c r="AD117" s="746"/>
      <c r="AE117" s="227"/>
      <c r="AF117" s="227"/>
      <c r="AG117" s="227"/>
      <c r="AH117" s="227"/>
      <c r="AI117" s="227"/>
      <c r="AJ117" s="227"/>
    </row>
    <row r="118" spans="1:36" ht="13.9" customHeight="1">
      <c r="A118" s="718"/>
      <c r="B118" s="718"/>
      <c r="C118" s="716"/>
      <c r="D118" s="716"/>
      <c r="E118" s="716"/>
      <c r="F118" s="716"/>
      <c r="G118" s="716"/>
      <c r="H118" s="717"/>
      <c r="I118" s="717"/>
      <c r="J118" s="717"/>
      <c r="K118" s="717"/>
      <c r="L118" s="717"/>
      <c r="M118" s="717"/>
      <c r="N118" s="717"/>
      <c r="O118" s="717"/>
      <c r="P118" s="717"/>
      <c r="Q118" s="717"/>
      <c r="R118" s="717"/>
      <c r="S118" s="717"/>
      <c r="T118" s="746"/>
      <c r="U118" s="746"/>
      <c r="V118" s="746"/>
      <c r="W118" s="746"/>
      <c r="X118" s="746"/>
      <c r="Y118" s="746"/>
      <c r="Z118" s="746"/>
      <c r="AA118" s="746"/>
      <c r="AB118" s="746"/>
      <c r="AC118" s="746"/>
      <c r="AD118" s="746"/>
      <c r="AE118" s="227"/>
      <c r="AF118" s="227"/>
      <c r="AG118" s="227"/>
      <c r="AH118" s="227"/>
      <c r="AI118" s="227"/>
      <c r="AJ118" s="227"/>
    </row>
    <row r="119" spans="1:36" ht="13.9" customHeight="1">
      <c r="A119" s="718"/>
      <c r="B119" s="718"/>
      <c r="C119" s="716"/>
      <c r="D119" s="716"/>
      <c r="E119" s="716"/>
      <c r="F119" s="716"/>
      <c r="G119" s="716"/>
      <c r="H119" s="717"/>
      <c r="I119" s="717"/>
      <c r="J119" s="717"/>
      <c r="K119" s="717"/>
      <c r="L119" s="717"/>
      <c r="M119" s="717"/>
      <c r="N119" s="717"/>
      <c r="O119" s="717"/>
      <c r="P119" s="717"/>
      <c r="Q119" s="717"/>
      <c r="R119" s="717"/>
      <c r="S119" s="717"/>
      <c r="T119" s="746"/>
      <c r="U119" s="746"/>
      <c r="V119" s="746"/>
      <c r="W119" s="746"/>
      <c r="X119" s="746"/>
      <c r="Y119" s="746"/>
      <c r="Z119" s="746"/>
      <c r="AA119" s="746"/>
      <c r="AB119" s="746"/>
      <c r="AC119" s="746"/>
      <c r="AD119" s="746"/>
      <c r="AE119" s="227"/>
      <c r="AF119" s="227"/>
      <c r="AG119" s="227"/>
      <c r="AH119" s="227"/>
      <c r="AI119" s="227"/>
      <c r="AJ119" s="227"/>
    </row>
    <row r="120" spans="1:36" ht="13.9" customHeight="1">
      <c r="A120" s="718"/>
      <c r="B120" s="718"/>
      <c r="C120" s="716"/>
      <c r="D120" s="716"/>
      <c r="E120" s="716"/>
      <c r="F120" s="716"/>
      <c r="G120" s="716"/>
      <c r="H120" s="717"/>
      <c r="I120" s="717"/>
      <c r="J120" s="717"/>
      <c r="K120" s="717"/>
      <c r="L120" s="717"/>
      <c r="M120" s="717"/>
      <c r="N120" s="717"/>
      <c r="O120" s="717"/>
      <c r="P120" s="717"/>
      <c r="Q120" s="717"/>
      <c r="R120" s="717"/>
      <c r="S120" s="717"/>
      <c r="T120" s="746"/>
      <c r="U120" s="746"/>
      <c r="V120" s="746"/>
      <c r="W120" s="746"/>
      <c r="X120" s="746"/>
      <c r="Y120" s="746"/>
      <c r="Z120" s="746"/>
      <c r="AA120" s="746"/>
      <c r="AB120" s="746"/>
      <c r="AC120" s="746"/>
      <c r="AD120" s="746"/>
      <c r="AE120" s="227"/>
      <c r="AF120" s="227"/>
      <c r="AG120" s="227"/>
      <c r="AH120" s="227"/>
      <c r="AI120" s="227"/>
      <c r="AJ120" s="227"/>
    </row>
    <row r="121" spans="1:36">
      <c r="A121" s="718"/>
      <c r="B121" s="718"/>
      <c r="C121" s="716"/>
      <c r="D121" s="716"/>
      <c r="E121" s="716"/>
      <c r="F121" s="716"/>
      <c r="G121" s="716"/>
      <c r="H121" s="717"/>
      <c r="I121" s="717"/>
      <c r="J121" s="717"/>
      <c r="K121" s="717"/>
      <c r="L121" s="717"/>
      <c r="M121" s="717"/>
      <c r="N121" s="717"/>
      <c r="O121" s="717"/>
      <c r="P121" s="717"/>
      <c r="Q121" s="717"/>
      <c r="R121" s="717"/>
      <c r="S121" s="717"/>
      <c r="T121" s="746"/>
      <c r="U121" s="746"/>
      <c r="V121" s="746"/>
      <c r="W121" s="746"/>
      <c r="X121" s="746"/>
      <c r="Y121" s="746"/>
      <c r="Z121" s="746"/>
      <c r="AA121" s="746"/>
      <c r="AB121" s="746"/>
      <c r="AC121" s="746"/>
      <c r="AD121" s="746"/>
      <c r="AE121" s="227"/>
      <c r="AF121" s="227"/>
      <c r="AG121" s="227"/>
      <c r="AH121" s="227"/>
      <c r="AI121" s="227"/>
      <c r="AJ121" s="227"/>
    </row>
    <row r="122" spans="1:36">
      <c r="A122" s="718"/>
      <c r="B122" s="718"/>
      <c r="C122" s="716"/>
      <c r="D122" s="716"/>
      <c r="E122" s="716"/>
      <c r="F122" s="716"/>
      <c r="G122" s="716"/>
      <c r="H122" s="717"/>
      <c r="I122" s="717"/>
      <c r="J122" s="717"/>
      <c r="K122" s="717"/>
      <c r="L122" s="717"/>
      <c r="M122" s="717"/>
      <c r="N122" s="717"/>
      <c r="O122" s="717"/>
      <c r="P122" s="717"/>
      <c r="Q122" s="717"/>
      <c r="R122" s="717"/>
      <c r="S122" s="717"/>
      <c r="T122" s="746"/>
      <c r="U122" s="746"/>
      <c r="V122" s="746"/>
      <c r="W122" s="746"/>
      <c r="X122" s="746"/>
      <c r="Y122" s="746"/>
      <c r="Z122" s="746"/>
      <c r="AA122" s="746"/>
      <c r="AB122" s="746"/>
      <c r="AC122" s="746"/>
      <c r="AD122" s="746"/>
      <c r="AE122" s="227"/>
      <c r="AF122" s="227"/>
      <c r="AG122" s="227"/>
      <c r="AH122" s="227"/>
      <c r="AI122" s="227"/>
      <c r="AJ122" s="227"/>
    </row>
    <row r="123" spans="1:36">
      <c r="A123" s="718"/>
      <c r="B123" s="718"/>
      <c r="C123" s="716"/>
      <c r="D123" s="716"/>
      <c r="E123" s="716"/>
      <c r="F123" s="716"/>
      <c r="G123" s="716"/>
      <c r="H123" s="717"/>
      <c r="I123" s="717"/>
      <c r="J123" s="717"/>
      <c r="K123" s="717"/>
      <c r="L123" s="717"/>
      <c r="M123" s="717"/>
      <c r="N123" s="717"/>
      <c r="O123" s="717"/>
      <c r="P123" s="717"/>
      <c r="Q123" s="717"/>
      <c r="R123" s="717"/>
      <c r="S123" s="717"/>
      <c r="T123" s="746"/>
      <c r="U123" s="746"/>
      <c r="V123" s="746"/>
      <c r="W123" s="746"/>
      <c r="X123" s="746"/>
      <c r="Y123" s="746"/>
      <c r="Z123" s="746"/>
      <c r="AA123" s="746"/>
      <c r="AB123" s="746"/>
      <c r="AC123" s="746"/>
      <c r="AD123" s="746"/>
      <c r="AE123" s="227"/>
      <c r="AF123" s="227"/>
      <c r="AG123" s="227"/>
      <c r="AH123" s="227"/>
      <c r="AI123" s="227"/>
      <c r="AJ123" s="227"/>
    </row>
    <row r="124" spans="1:36">
      <c r="A124" s="718"/>
      <c r="B124" s="718"/>
      <c r="C124" s="716"/>
      <c r="D124" s="716"/>
      <c r="E124" s="716"/>
      <c r="F124" s="716"/>
      <c r="G124" s="716"/>
      <c r="H124" s="717"/>
      <c r="I124" s="717"/>
      <c r="J124" s="717"/>
      <c r="K124" s="717"/>
      <c r="L124" s="717"/>
      <c r="M124" s="717"/>
      <c r="N124" s="717"/>
      <c r="O124" s="717"/>
      <c r="P124" s="717"/>
      <c r="Q124" s="717"/>
      <c r="R124" s="717"/>
      <c r="S124" s="717"/>
      <c r="T124" s="746"/>
      <c r="U124" s="746"/>
      <c r="V124" s="746"/>
      <c r="W124" s="746"/>
      <c r="X124" s="746"/>
      <c r="Y124" s="746"/>
      <c r="Z124" s="746"/>
      <c r="AA124" s="746"/>
      <c r="AB124" s="746"/>
      <c r="AC124" s="746"/>
      <c r="AD124" s="746"/>
      <c r="AE124" s="227"/>
      <c r="AF124" s="227"/>
      <c r="AG124" s="227"/>
      <c r="AH124" s="227"/>
      <c r="AI124" s="227"/>
      <c r="AJ124" s="227"/>
    </row>
    <row r="125" spans="1:36">
      <c r="A125" s="718"/>
      <c r="B125" s="718"/>
      <c r="C125" s="716"/>
      <c r="D125" s="716"/>
      <c r="E125" s="716"/>
      <c r="F125" s="716"/>
      <c r="G125" s="716"/>
      <c r="H125" s="717"/>
      <c r="I125" s="717"/>
      <c r="J125" s="717"/>
      <c r="K125" s="717"/>
      <c r="L125" s="717"/>
      <c r="M125" s="717"/>
      <c r="N125" s="717"/>
      <c r="O125" s="717"/>
      <c r="P125" s="717"/>
      <c r="Q125" s="717"/>
      <c r="R125" s="717"/>
      <c r="S125" s="717"/>
      <c r="T125" s="746"/>
      <c r="U125" s="746"/>
      <c r="V125" s="746"/>
      <c r="W125" s="746"/>
      <c r="X125" s="746"/>
      <c r="Y125" s="746"/>
      <c r="Z125" s="746"/>
      <c r="AA125" s="746"/>
      <c r="AB125" s="746"/>
      <c r="AC125" s="746"/>
      <c r="AD125" s="746"/>
      <c r="AE125" s="227"/>
      <c r="AF125" s="227"/>
      <c r="AG125" s="227"/>
      <c r="AH125" s="227"/>
      <c r="AI125" s="227"/>
      <c r="AJ125" s="227"/>
    </row>
    <row r="126" spans="1:36">
      <c r="A126" s="718"/>
      <c r="B126" s="718"/>
      <c r="C126" s="716"/>
      <c r="D126" s="716"/>
      <c r="E126" s="716"/>
      <c r="F126" s="716"/>
      <c r="G126" s="716"/>
      <c r="H126" s="717"/>
      <c r="I126" s="717"/>
      <c r="J126" s="717"/>
      <c r="K126" s="717"/>
      <c r="L126" s="717"/>
      <c r="M126" s="717"/>
      <c r="N126" s="717"/>
      <c r="O126" s="717"/>
      <c r="P126" s="717"/>
      <c r="Q126" s="717"/>
      <c r="R126" s="717"/>
      <c r="S126" s="717"/>
      <c r="T126" s="746"/>
      <c r="U126" s="746"/>
      <c r="V126" s="746"/>
      <c r="W126" s="746"/>
      <c r="X126" s="746"/>
      <c r="Y126" s="746"/>
      <c r="Z126" s="746"/>
      <c r="AA126" s="746"/>
      <c r="AB126" s="746"/>
      <c r="AC126" s="746"/>
      <c r="AD126" s="746"/>
      <c r="AE126" s="227"/>
      <c r="AF126" s="227"/>
      <c r="AG126" s="227"/>
      <c r="AH126" s="227"/>
      <c r="AI126" s="227"/>
      <c r="AJ126" s="227"/>
    </row>
    <row r="127" spans="1:36">
      <c r="A127" s="718"/>
      <c r="B127" s="718"/>
      <c r="C127" s="716"/>
      <c r="D127" s="716"/>
      <c r="E127" s="716"/>
      <c r="F127" s="716"/>
      <c r="G127" s="71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Ng/eVhNjIMHaVdqpmBJro8Y4MnUHlOH1QHI7qTW6dbe1Z59PQE8iv4GOAZxORDI3Il3aT5b3dKT+tVrjDw2BxA==" saltValue="/BbxvqRIKBav2VG5mtTvx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customWidth="1"/>
    <col min="36" max="36" width="32.625" style="32" customWidth="1"/>
    <col min="37" max="37" width="27.5" customWidth="1"/>
    <col min="38" max="38" width="23.5" customWidth="1"/>
    <col min="39" max="39" width="26.75" customWidth="1"/>
    <col min="40" max="40" width="20" customWidth="1"/>
    <col min="41" max="41" width="11.875" customWidth="1"/>
    <col min="42" max="42" width="15.75" customWidth="1"/>
    <col min="43" max="43" width="25.875" style="46" customWidth="1"/>
    <col min="44" max="45" width="15.75" customWidth="1"/>
  </cols>
  <sheetData>
    <row r="1" spans="1:43" ht="23.25" customHeight="1" thickBot="1">
      <c r="A1" s="98" t="s">
        <v>2525</v>
      </c>
      <c r="B1" s="33"/>
      <c r="C1" s="99"/>
      <c r="D1" s="98"/>
      <c r="E1" s="33"/>
      <c r="F1" s="33"/>
      <c r="G1" s="33"/>
      <c r="H1" s="33"/>
      <c r="I1" s="100"/>
      <c r="J1" s="99"/>
      <c r="K1" s="99"/>
      <c r="L1" s="99"/>
      <c r="N1" s="243"/>
      <c r="O1" s="100"/>
      <c r="P1" s="390" t="s">
        <v>26</v>
      </c>
      <c r="Q1" s="391"/>
      <c r="R1" s="392"/>
      <c r="S1" s="747" t="str">
        <f>IF(基本情報入力シート!C13&lt;&gt;"", 基本情報入力シート!C13, "")</f>
        <v>岐阜県</v>
      </c>
      <c r="T1" s="748"/>
      <c r="U1" s="748"/>
      <c r="V1" s="749"/>
      <c r="W1" s="197"/>
      <c r="X1" s="197"/>
      <c r="Y1" s="197"/>
      <c r="Z1" s="36"/>
      <c r="AA1" s="72"/>
      <c r="AB1" s="101"/>
      <c r="AC1" s="101"/>
      <c r="AD1" s="101"/>
      <c r="AE1" s="101"/>
      <c r="AF1" s="101"/>
      <c r="AG1" s="101"/>
      <c r="AH1" s="101"/>
      <c r="AI1" s="101"/>
      <c r="AJ1" s="46"/>
      <c r="AK1" s="46"/>
    </row>
    <row r="2" spans="1:43" ht="31.15" customHeight="1" thickBot="1">
      <c r="A2" s="886" t="s">
        <v>28</v>
      </c>
      <c r="B2" s="887"/>
      <c r="C2" s="888" t="str">
        <f>IF(基本情報入力シート!L18="", "", 基本情報入力シート!L18)</f>
        <v/>
      </c>
      <c r="D2" s="889"/>
      <c r="E2" s="889"/>
      <c r="F2" s="89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59" t="s">
        <v>2432</v>
      </c>
      <c r="J3" s="859"/>
      <c r="K3" s="859"/>
      <c r="L3" s="859"/>
      <c r="M3" s="103"/>
      <c r="N3" s="872" t="s">
        <v>2433</v>
      </c>
      <c r="O3" s="873"/>
      <c r="P3" s="873"/>
      <c r="Q3" s="878" t="s">
        <v>2463</v>
      </c>
      <c r="R3" s="878"/>
      <c r="S3" s="878"/>
      <c r="T3" s="878"/>
      <c r="U3" s="879"/>
      <c r="V3" s="103"/>
      <c r="W3" s="103"/>
      <c r="X3" s="103"/>
      <c r="Y3" s="103"/>
      <c r="Z3" s="103"/>
      <c r="AA3" s="103"/>
      <c r="AB3" s="103"/>
      <c r="AC3"/>
      <c r="AD3"/>
      <c r="AE3"/>
      <c r="AF3"/>
      <c r="AG3"/>
      <c r="AJ3"/>
    </row>
    <row r="4" spans="1:43" ht="16.149999999999999" customHeight="1" thickBot="1">
      <c r="A4" s="904" t="s">
        <v>2399</v>
      </c>
      <c r="B4" s="905"/>
      <c r="C4" s="905"/>
      <c r="D4" s="906"/>
      <c r="E4" s="920" t="s">
        <v>2400</v>
      </c>
      <c r="F4" s="396"/>
      <c r="G4" s="397"/>
      <c r="H4" s="103"/>
      <c r="I4" s="859"/>
      <c r="J4" s="859"/>
      <c r="K4" s="859"/>
      <c r="L4" s="859"/>
      <c r="M4" s="103"/>
      <c r="N4" s="874"/>
      <c r="O4" s="875"/>
      <c r="P4" s="875"/>
      <c r="Q4" s="880"/>
      <c r="R4" s="880"/>
      <c r="S4" s="880"/>
      <c r="T4" s="880"/>
      <c r="U4" s="881"/>
      <c r="V4" s="103"/>
      <c r="W4" s="103"/>
      <c r="X4" s="103"/>
      <c r="Y4" s="103"/>
      <c r="Z4" s="103"/>
      <c r="AA4" s="103"/>
      <c r="AB4" s="103"/>
      <c r="AC4"/>
      <c r="AD4"/>
      <c r="AE4"/>
      <c r="AF4"/>
      <c r="AG4"/>
      <c r="AJ4"/>
    </row>
    <row r="5" spans="1:43" ht="76.900000000000006" customHeight="1" thickBot="1">
      <c r="A5" s="907"/>
      <c r="B5" s="908"/>
      <c r="C5" s="908"/>
      <c r="D5" s="909"/>
      <c r="E5" s="921"/>
      <c r="F5" s="440" t="s">
        <v>2397</v>
      </c>
      <c r="G5" s="439" t="s">
        <v>2398</v>
      </c>
      <c r="H5" s="103"/>
      <c r="I5" s="859"/>
      <c r="J5" s="859"/>
      <c r="K5" s="859"/>
      <c r="L5" s="859"/>
      <c r="M5" s="103"/>
      <c r="N5" s="874" t="s">
        <v>2464</v>
      </c>
      <c r="O5" s="875"/>
      <c r="P5" s="875"/>
      <c r="Q5" s="882" t="s">
        <v>2434</v>
      </c>
      <c r="R5" s="882"/>
      <c r="S5" s="882"/>
      <c r="T5" s="882"/>
      <c r="U5" s="883"/>
      <c r="V5" s="103"/>
      <c r="W5" s="103"/>
      <c r="X5" s="103"/>
      <c r="Y5" s="103"/>
      <c r="Z5" s="103"/>
      <c r="AA5" s="103"/>
      <c r="AB5" s="103"/>
      <c r="AC5"/>
      <c r="AD5"/>
      <c r="AE5"/>
      <c r="AF5"/>
      <c r="AG5"/>
      <c r="AJ5"/>
    </row>
    <row r="6" spans="1:43" ht="30" customHeight="1" thickBot="1">
      <c r="A6" s="453"/>
      <c r="B6" s="910" t="s">
        <v>2401</v>
      </c>
      <c r="C6" s="911"/>
      <c r="D6" s="912"/>
      <c r="E6" s="435">
        <f>IFERROR(SUM(P15:P114),"")</f>
        <v>0</v>
      </c>
      <c r="F6" s="475">
        <f>IFERROR(SUMIF($AP$15:$AP$114,"加算対象",$P$15:$P$114),"")</f>
        <v>0</v>
      </c>
      <c r="G6" s="476">
        <f>IFERROR(SUMIF($AP$15:$AP$114,"加算対象外",$P$15:$P$114),"")</f>
        <v>0</v>
      </c>
      <c r="H6" s="103"/>
      <c r="I6" s="859"/>
      <c r="J6" s="859"/>
      <c r="K6" s="859"/>
      <c r="L6" s="859"/>
      <c r="M6" s="103"/>
      <c r="N6" s="874" t="s">
        <v>2465</v>
      </c>
      <c r="O6" s="875"/>
      <c r="P6" s="875"/>
      <c r="Q6" s="882" t="s">
        <v>2435</v>
      </c>
      <c r="R6" s="882"/>
      <c r="S6" s="882"/>
      <c r="T6" s="882"/>
      <c r="U6" s="883"/>
      <c r="V6" s="103"/>
      <c r="W6" s="103"/>
      <c r="X6" s="103"/>
      <c r="Y6" s="103"/>
      <c r="Z6" s="103"/>
      <c r="AA6" s="103"/>
      <c r="AB6" s="103"/>
      <c r="AC6"/>
      <c r="AD6"/>
      <c r="AE6"/>
      <c r="AF6"/>
      <c r="AG6"/>
      <c r="AJ6"/>
    </row>
    <row r="7" spans="1:43" ht="30" customHeight="1" thickBot="1">
      <c r="A7" s="434"/>
      <c r="B7" s="917" t="s">
        <v>2409</v>
      </c>
      <c r="C7" s="913" t="s">
        <v>2408</v>
      </c>
      <c r="D7" s="914"/>
      <c r="E7" s="436">
        <f>IF(C2="",0, SUM(E8:E9))</f>
        <v>0</v>
      </c>
      <c r="F7" s="477">
        <f>IF($C$2="", 0, SUM(F8:F9))</f>
        <v>0</v>
      </c>
      <c r="G7" s="478">
        <f>IF($C$2="", 0,G8)</f>
        <v>0</v>
      </c>
      <c r="H7" s="103"/>
      <c r="I7" s="859"/>
      <c r="J7" s="859"/>
      <c r="K7" s="859"/>
      <c r="L7" s="859"/>
      <c r="M7" s="103"/>
      <c r="N7" s="876"/>
      <c r="O7" s="877"/>
      <c r="P7" s="877"/>
      <c r="Q7" s="884"/>
      <c r="R7" s="884"/>
      <c r="S7" s="884"/>
      <c r="T7" s="884"/>
      <c r="U7" s="885"/>
      <c r="V7" s="103"/>
      <c r="W7" s="103"/>
      <c r="X7" s="103"/>
      <c r="Y7" s="103"/>
      <c r="Z7" s="103"/>
      <c r="AA7" s="103"/>
      <c r="AB7" s="103"/>
      <c r="AC7"/>
      <c r="AD7"/>
      <c r="AE7"/>
      <c r="AF7"/>
      <c r="AG7"/>
      <c r="AJ7"/>
    </row>
    <row r="8" spans="1:43" ht="30" customHeight="1">
      <c r="A8" s="432"/>
      <c r="B8" s="918"/>
      <c r="C8" s="442"/>
      <c r="D8" s="441" t="s">
        <v>2394</v>
      </c>
      <c r="E8" s="437">
        <f>IF(C2="", 0, SUM(Q15:Q114))</f>
        <v>0</v>
      </c>
      <c r="F8" s="479">
        <f>IF($C$2="", 0, SUMIF($AP$15:$AP$114,"加算対象",$Q$15:$Q$114))</f>
        <v>0</v>
      </c>
      <c r="G8" s="480">
        <f>IF($C$2="", 0, SUMIF($AP$15:$AP$114,"加算対象外",$Q$15:$Q$114))</f>
        <v>0</v>
      </c>
      <c r="H8" s="103"/>
      <c r="I8" s="859"/>
      <c r="J8" s="859"/>
      <c r="K8" s="859"/>
      <c r="L8" s="859"/>
      <c r="M8" s="103"/>
      <c r="N8" s="103"/>
      <c r="O8" s="103"/>
      <c r="P8" s="103"/>
      <c r="Q8" s="103"/>
      <c r="R8" s="393"/>
      <c r="S8" s="103"/>
      <c r="T8" s="103"/>
      <c r="U8" s="103"/>
      <c r="V8" s="103"/>
      <c r="W8" s="103"/>
      <c r="X8" s="103"/>
      <c r="Y8" s="103"/>
      <c r="Z8" s="103"/>
      <c r="AA8" s="103"/>
      <c r="AB8" s="103"/>
      <c r="AC8"/>
      <c r="AD8"/>
      <c r="AE8"/>
      <c r="AF8"/>
      <c r="AG8"/>
      <c r="AJ8"/>
    </row>
    <row r="9" spans="1:43" ht="30" customHeight="1">
      <c r="A9" s="432"/>
      <c r="B9" s="918"/>
      <c r="C9" s="443"/>
      <c r="D9" s="441" t="s">
        <v>2395</v>
      </c>
      <c r="E9" s="437">
        <f>IF(C2="", 0, SUM(R15:R114))</f>
        <v>0</v>
      </c>
      <c r="F9" s="479">
        <f>IF($C$2="", 0, SUMIF($AP$15:$AP$114,"加算対象",$R$15:$R$114))</f>
        <v>0</v>
      </c>
      <c r="G9" s="481"/>
      <c r="H9" s="191"/>
      <c r="I9" s="859"/>
      <c r="J9" s="859"/>
      <c r="K9" s="859"/>
      <c r="L9" s="859"/>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919"/>
      <c r="C10" s="915" t="s">
        <v>2396</v>
      </c>
      <c r="D10" s="916"/>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IF(E6=0,"",IF(AND(COUNTIF(K15:K114,"要件を満たさない")=0,COUNTA(基本情報入力シート!Z58:AB157)=COUNTIF('別添１－３（個表)'!K15:K114,"&lt;&gt;")),"○",
    IF(AND(COUNTIF(K15:K114,"要件を満たさない")&gt;=1,COUNTA(基本情報入力シート!Z58:AB157)=COUNTIF('別添１－３（個表)'!K15:K114,"&lt;&gt;")),"△","×")))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91" t="s">
        <v>99</v>
      </c>
      <c r="B12" s="894" t="s">
        <v>100</v>
      </c>
      <c r="C12" s="897" t="s">
        <v>20</v>
      </c>
      <c r="D12" s="925" t="s">
        <v>21</v>
      </c>
      <c r="E12" s="926"/>
      <c r="F12" s="900" t="s">
        <v>78</v>
      </c>
      <c r="G12" s="922" t="s">
        <v>23</v>
      </c>
      <c r="H12" s="849" t="s">
        <v>2547</v>
      </c>
      <c r="I12" s="856" t="s">
        <v>101</v>
      </c>
      <c r="J12" s="869" t="s">
        <v>1972</v>
      </c>
      <c r="K12" s="849" t="s">
        <v>1971</v>
      </c>
      <c r="L12" s="849" t="s">
        <v>1970</v>
      </c>
      <c r="M12" s="856" t="s">
        <v>2035</v>
      </c>
      <c r="N12" s="860" t="s">
        <v>1925</v>
      </c>
      <c r="O12" s="932" t="s">
        <v>2403</v>
      </c>
      <c r="P12" s="863" t="s">
        <v>2402</v>
      </c>
      <c r="Q12" s="864"/>
      <c r="R12" s="864"/>
      <c r="S12" s="865"/>
      <c r="T12" s="866" t="s">
        <v>102</v>
      </c>
      <c r="U12" s="929" t="s">
        <v>103</v>
      </c>
      <c r="V12" s="119" t="str">
        <f>IF(C2="","",IF(OR(COUNTIF(AO15:AO114,"○○×")&gt;0,COUNTIF(AQ15:AQ114,"×")&gt;0),"×","○"))</f>
        <v/>
      </c>
      <c r="W12" s="903" t="s">
        <v>2479</v>
      </c>
      <c r="X12" s="812"/>
      <c r="Y12" s="812"/>
      <c r="Z12" s="812"/>
      <c r="AA12" s="812"/>
      <c r="AB12" s="812"/>
      <c r="AC12" s="812"/>
      <c r="AD12" s="812"/>
      <c r="AE12" s="812"/>
      <c r="AF12" s="812"/>
      <c r="AG12" s="813"/>
      <c r="AJ12"/>
    </row>
    <row r="13" spans="1:43" ht="82.9" customHeight="1" thickBot="1">
      <c r="A13" s="892"/>
      <c r="B13" s="895"/>
      <c r="C13" s="898"/>
      <c r="D13" s="927"/>
      <c r="E13" s="928"/>
      <c r="F13" s="901"/>
      <c r="G13" s="923"/>
      <c r="H13" s="850"/>
      <c r="I13" s="857"/>
      <c r="J13" s="870"/>
      <c r="K13" s="850"/>
      <c r="L13" s="850"/>
      <c r="M13" s="857"/>
      <c r="N13" s="861"/>
      <c r="O13" s="933"/>
      <c r="P13" s="852"/>
      <c r="Q13" s="854" t="s">
        <v>2039</v>
      </c>
      <c r="R13" s="854" t="s">
        <v>2040</v>
      </c>
      <c r="S13" s="935" t="s">
        <v>2041</v>
      </c>
      <c r="T13" s="867"/>
      <c r="U13" s="930"/>
      <c r="V13" s="142" t="str">
        <f>IF(C2="","",IF(S1="","提出先未選択",(IF(COUNTIFS(T15:T114,"○")=1,"○","×"))))</f>
        <v/>
      </c>
      <c r="W13" s="903" t="s">
        <v>2373</v>
      </c>
      <c r="X13" s="812"/>
      <c r="Y13" s="812"/>
      <c r="Z13" s="812"/>
      <c r="AA13" s="812"/>
      <c r="AB13" s="812"/>
      <c r="AC13" s="812"/>
      <c r="AD13" s="812"/>
      <c r="AE13" s="812"/>
      <c r="AF13" s="812"/>
      <c r="AG13" s="813"/>
      <c r="AH13" s="72"/>
      <c r="AI13" s="32"/>
      <c r="AJ13"/>
    </row>
    <row r="14" spans="1:43" ht="47.25" customHeight="1" thickBot="1">
      <c r="A14" s="893"/>
      <c r="B14" s="896"/>
      <c r="C14" s="899"/>
      <c r="D14" s="110" t="s">
        <v>24</v>
      </c>
      <c r="E14" s="110" t="s">
        <v>25</v>
      </c>
      <c r="F14" s="902"/>
      <c r="G14" s="924"/>
      <c r="H14" s="851"/>
      <c r="I14" s="858"/>
      <c r="J14" s="871"/>
      <c r="K14" s="851"/>
      <c r="L14" s="851"/>
      <c r="M14" s="858"/>
      <c r="N14" s="862"/>
      <c r="O14" s="934"/>
      <c r="P14" s="853"/>
      <c r="Q14" s="855"/>
      <c r="R14" s="855"/>
      <c r="S14" s="936"/>
      <c r="T14" s="868"/>
      <c r="U14" s="931"/>
      <c r="V14" s="119" t="str">
        <f>IF(C2="", "", IF(COUNTIFS(T15:T114, "○", U15:U114, "")=0, "○","×"))</f>
        <v/>
      </c>
      <c r="W14" s="903" t="s">
        <v>104</v>
      </c>
      <c r="X14" s="812"/>
      <c r="Y14" s="812"/>
      <c r="Z14" s="812"/>
      <c r="AA14" s="812"/>
      <c r="AB14" s="812"/>
      <c r="AC14" s="812"/>
      <c r="AD14" s="812"/>
      <c r="AE14" s="812"/>
      <c r="AF14" s="812"/>
      <c r="AG14" s="813"/>
      <c r="AH14" s="72"/>
      <c r="AI14" s="371" t="s">
        <v>105</v>
      </c>
      <c r="AJ14" s="372" t="s">
        <v>2374</v>
      </c>
      <c r="AK14" s="372" t="s">
        <v>2375</v>
      </c>
      <c r="AL14" s="372" t="s">
        <v>2376</v>
      </c>
      <c r="AM14" s="372" t="s">
        <v>2377</v>
      </c>
      <c r="AN14" s="372" t="s">
        <v>2378</v>
      </c>
      <c r="AO14" s="372" t="s">
        <v>2379</v>
      </c>
      <c r="AP14" s="372" t="s">
        <v>2380</v>
      </c>
      <c r="AQ14" s="474" t="s">
        <v>2480</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IF(G15="","",VLOOKUP(G15,【参考】数式用!$A$4:$L$54,MATCH('別添１－３（個表)'!M15,【参考】数式用!$J$3:$L$3,0)+9,FALSE))</f>
        <v/>
      </c>
      <c r="O15" s="491" t="s">
        <v>2390</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848"/>
      <c r="X15" s="848"/>
      <c r="Y15" s="848"/>
      <c r="Z15" s="848"/>
      <c r="AA15" s="848"/>
      <c r="AB15" s="848"/>
      <c r="AC15" s="848"/>
      <c r="AD15" s="848"/>
      <c r="AE15" s="848"/>
      <c r="AF15" s="848"/>
      <c r="AG15" s="848"/>
      <c r="AI15" s="373" t="str">
        <f t="shared" ref="AI15:AI78" si="0">IF(T15="○", F15, "")</f>
        <v/>
      </c>
      <c r="AJ15" s="372" t="e">
        <f>VLOOKUP('別添１－３（個表)'!$G15,【参考】数式用!$P$4:$Q$54,2, FALSE)</f>
        <v>#N/A</v>
      </c>
      <c r="AK15" s="372" t="e">
        <f>VLOOKUP('別添１－３（個表)'!$G15,【参考】数式用!$P$4:$W$54,8, FALSE)</f>
        <v>#N/A</v>
      </c>
      <c r="AL15" s="372" t="e">
        <f>VLOOKUP('別添１－３（個表)'!$G15,【参考】数式用!$P$4:$AD$54,15,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IF(G16="","",VLOOKUP(G16,【参考】数式用!$A$4:$L$54,MATCH('別添１－３（個表)'!M16,【参考】数式用!$J$3:$L$3,0)+9,FALSE))</f>
        <v/>
      </c>
      <c r="O16" s="491" t="s">
        <v>2390</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848"/>
      <c r="X16" s="848"/>
      <c r="Y16" s="848"/>
      <c r="Z16" s="848"/>
      <c r="AA16" s="848"/>
      <c r="AB16" s="848"/>
      <c r="AC16" s="848"/>
      <c r="AD16" s="848"/>
      <c r="AE16" s="848"/>
      <c r="AF16" s="848"/>
      <c r="AG16" s="848"/>
      <c r="AI16" s="373" t="str">
        <f t="shared" si="0"/>
        <v/>
      </c>
      <c r="AJ16" s="372" t="e">
        <f>VLOOKUP('別添１－３（個表)'!$G16,【参考】数式用!$P$4:$Q$54,2, FALSE)</f>
        <v>#N/A</v>
      </c>
      <c r="AK16" s="372" t="e">
        <f>VLOOKUP('別添１－３（個表)'!$G16,【参考】数式用!$P$4:$W$54,8, FALSE)</f>
        <v>#N/A</v>
      </c>
      <c r="AL16" s="372" t="e">
        <f>VLOOKUP('別添１－３（個表)'!$G16,【参考】数式用!$P$4:$AD$54,15,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IF(G17="","",VLOOKUP(G17,【参考】数式用!$A$4:$L$54,MATCH('別添１－３（個表)'!M17,【参考】数式用!$J$3:$L$3,0)+9,FALSE))</f>
        <v/>
      </c>
      <c r="O17" s="492" t="s">
        <v>2390</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848"/>
      <c r="X17" s="848"/>
      <c r="Y17" s="848"/>
      <c r="Z17" s="848"/>
      <c r="AA17" s="848"/>
      <c r="AB17" s="848"/>
      <c r="AC17" s="848"/>
      <c r="AD17" s="848"/>
      <c r="AE17" s="848"/>
      <c r="AF17" s="848"/>
      <c r="AG17" s="848"/>
      <c r="AI17" s="373" t="str">
        <f t="shared" si="0"/>
        <v/>
      </c>
      <c r="AJ17" s="372" t="e">
        <f>VLOOKUP('別添１－３（個表)'!$G17,【参考】数式用!$P$4:$Q$54,2, FALSE)</f>
        <v>#N/A</v>
      </c>
      <c r="AK17" s="372" t="e">
        <f>VLOOKUP('別添１－３（個表)'!$G17,【参考】数式用!$P$4:$W$54,8, FALSE)</f>
        <v>#N/A</v>
      </c>
      <c r="AL17" s="372" t="e">
        <f>VLOOKUP('別添１－３（個表)'!$G17,【参考】数式用!$P$4:$AD$54,15,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IF(G18="","",VLOOKUP(G18,【参考】数式用!$A$4:$L$54,MATCH('別添１－３（個表)'!M18,【参考】数式用!$J$3:$L$3,0)+9,FALSE))</f>
        <v/>
      </c>
      <c r="O18" s="492" t="s">
        <v>2390</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848"/>
      <c r="X18" s="848"/>
      <c r="Y18" s="848"/>
      <c r="Z18" s="848"/>
      <c r="AA18" s="848"/>
      <c r="AB18" s="848"/>
      <c r="AC18" s="848"/>
      <c r="AD18" s="848"/>
      <c r="AE18" s="848"/>
      <c r="AF18" s="848"/>
      <c r="AG18" s="848"/>
      <c r="AI18" s="373" t="str">
        <f t="shared" si="0"/>
        <v/>
      </c>
      <c r="AJ18" s="372" t="e">
        <f>VLOOKUP('別添１－３（個表)'!$G18,【参考】数式用!$P$4:$Q$54,2, FALSE)</f>
        <v>#N/A</v>
      </c>
      <c r="AK18" s="372" t="e">
        <f>VLOOKUP('別添１－３（個表)'!$G18,【参考】数式用!$P$4:$W$54,8, FALSE)</f>
        <v>#N/A</v>
      </c>
      <c r="AL18" s="372" t="e">
        <f>VLOOKUP('別添１－３（個表)'!$G18,【参考】数式用!$P$4:$AD$54,15,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IF(G19="","",VLOOKUP(G19,【参考】数式用!$A$4:$L$54,MATCH('別添１－３（個表)'!M19,【参考】数式用!$J$3:$L$3,0)+9,FALSE))</f>
        <v/>
      </c>
      <c r="O19" s="491" t="s">
        <v>2390</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848"/>
      <c r="X19" s="848"/>
      <c r="Y19" s="848"/>
      <c r="Z19" s="848"/>
      <c r="AA19" s="848"/>
      <c r="AB19" s="848"/>
      <c r="AC19" s="848"/>
      <c r="AD19" s="848"/>
      <c r="AE19" s="848"/>
      <c r="AF19" s="848"/>
      <c r="AG19" s="848"/>
      <c r="AI19" s="373" t="str">
        <f t="shared" si="0"/>
        <v/>
      </c>
      <c r="AJ19" s="372" t="e">
        <f>VLOOKUP('別添１－３（個表)'!$G19,【参考】数式用!$P$4:$Q$54,2, FALSE)</f>
        <v>#N/A</v>
      </c>
      <c r="AK19" s="372" t="e">
        <f>VLOOKUP('別添１－３（個表)'!$G19,【参考】数式用!$P$4:$W$54,8, FALSE)</f>
        <v>#N/A</v>
      </c>
      <c r="AL19" s="372" t="e">
        <f>VLOOKUP('別添１－３（個表)'!$G19,【参考】数式用!$P$4:$AD$54,15,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IF(G20="","",VLOOKUP(G20,【参考】数式用!$A$4:$L$54,MATCH('別添１－３（個表)'!M20,【参考】数式用!$J$3:$L$3,0)+9,FALSE))</f>
        <v/>
      </c>
      <c r="O20" s="492" t="s">
        <v>2390</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848"/>
      <c r="X20" s="848"/>
      <c r="Y20" s="848"/>
      <c r="Z20" s="848"/>
      <c r="AA20" s="848"/>
      <c r="AB20" s="848"/>
      <c r="AC20" s="848"/>
      <c r="AD20" s="848"/>
      <c r="AE20" s="848"/>
      <c r="AF20" s="848"/>
      <c r="AG20" s="848"/>
      <c r="AI20" s="373" t="str">
        <f t="shared" si="0"/>
        <v/>
      </c>
      <c r="AJ20" s="372" t="e">
        <f>VLOOKUP('別添１－３（個表)'!$G20,【参考】数式用!$P$4:$Q$54,2, FALSE)</f>
        <v>#N/A</v>
      </c>
      <c r="AK20" s="372" t="e">
        <f>VLOOKUP('別添１－３（個表)'!$G20,【参考】数式用!$P$4:$W$54,8, FALSE)</f>
        <v>#N/A</v>
      </c>
      <c r="AL20" s="372" t="e">
        <f>VLOOKUP('別添１－３（個表)'!$G20,【参考】数式用!$P$4:$AD$54,15,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IF(G21="","",VLOOKUP(G21,【参考】数式用!$A$4:$L$54,MATCH('別添１－３（個表)'!M21,【参考】数式用!$J$3:$L$3,0)+9,FALSE))</f>
        <v/>
      </c>
      <c r="O21" s="492" t="s">
        <v>2390</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848"/>
      <c r="X21" s="848"/>
      <c r="Y21" s="848"/>
      <c r="Z21" s="848"/>
      <c r="AA21" s="848"/>
      <c r="AB21" s="848"/>
      <c r="AC21" s="848"/>
      <c r="AD21" s="848"/>
      <c r="AE21" s="848"/>
      <c r="AF21" s="848"/>
      <c r="AG21" s="848"/>
      <c r="AI21" s="373" t="str">
        <f t="shared" si="0"/>
        <v/>
      </c>
      <c r="AJ21" s="372" t="e">
        <f>VLOOKUP('別添１－３（個表)'!$G21,【参考】数式用!$P$4:$Q$54,2, FALSE)</f>
        <v>#N/A</v>
      </c>
      <c r="AK21" s="372" t="e">
        <f>VLOOKUP('別添１－３（個表)'!$G21,【参考】数式用!$P$4:$W$54,8, FALSE)</f>
        <v>#N/A</v>
      </c>
      <c r="AL21" s="372" t="e">
        <f>VLOOKUP('別添１－３（個表)'!$G21,【参考】数式用!$P$4:$AD$54,15,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IF(G22="","",VLOOKUP(G22,【参考】数式用!$A$4:$L$54,MATCH('別添１－３（個表)'!M22,【参考】数式用!$J$3:$L$3,0)+9,FALSE))</f>
        <v/>
      </c>
      <c r="O22" s="491" t="s">
        <v>2390</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848"/>
      <c r="X22" s="848"/>
      <c r="Y22" s="848"/>
      <c r="Z22" s="848"/>
      <c r="AA22" s="848"/>
      <c r="AB22" s="848"/>
      <c r="AC22" s="848"/>
      <c r="AD22" s="848"/>
      <c r="AE22" s="848"/>
      <c r="AF22" s="848"/>
      <c r="AG22" s="848"/>
      <c r="AI22" s="373" t="str">
        <f t="shared" si="0"/>
        <v/>
      </c>
      <c r="AJ22" s="372" t="e">
        <f>VLOOKUP('別添１－３（個表)'!$G22,【参考】数式用!$P$4:$Q$54,2, FALSE)</f>
        <v>#N/A</v>
      </c>
      <c r="AK22" s="372" t="e">
        <f>VLOOKUP('別添１－３（個表)'!$G22,【参考】数式用!$P$4:$W$54,8, FALSE)</f>
        <v>#N/A</v>
      </c>
      <c r="AL22" s="372" t="e">
        <f>VLOOKUP('別添１－３（個表)'!$G22,【参考】数式用!$P$4:$AD$54,15,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IF(G23="","",VLOOKUP(G23,【参考】数式用!$A$4:$L$54,MATCH('別添１－３（個表)'!M23,【参考】数式用!$J$3:$L$3,0)+9,FALSE))</f>
        <v/>
      </c>
      <c r="O23" s="492" t="s">
        <v>2390</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848"/>
      <c r="X23" s="848"/>
      <c r="Y23" s="848"/>
      <c r="Z23" s="848"/>
      <c r="AA23" s="848"/>
      <c r="AB23" s="848"/>
      <c r="AC23" s="848"/>
      <c r="AD23" s="848"/>
      <c r="AE23" s="848"/>
      <c r="AF23" s="848"/>
      <c r="AG23" s="848"/>
      <c r="AI23" s="373" t="str">
        <f t="shared" si="0"/>
        <v/>
      </c>
      <c r="AJ23" s="372" t="e">
        <f>VLOOKUP('別添１－３（個表)'!$G23,【参考】数式用!$P$4:$Q$54,2, FALSE)</f>
        <v>#N/A</v>
      </c>
      <c r="AK23" s="372" t="e">
        <f>VLOOKUP('別添１－３（個表)'!$G23,【参考】数式用!$P$4:$W$54,8, FALSE)</f>
        <v>#N/A</v>
      </c>
      <c r="AL23" s="372" t="e">
        <f>VLOOKUP('別添１－３（個表)'!$G23,【参考】数式用!$P$4:$AD$54,15,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IF(G24="","",VLOOKUP(G24,【参考】数式用!$A$4:$L$54,MATCH('別添１－３（個表)'!M24,【参考】数式用!$J$3:$L$3,0)+9,FALSE))</f>
        <v/>
      </c>
      <c r="O24" s="492" t="s">
        <v>2390</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848"/>
      <c r="X24" s="848"/>
      <c r="Y24" s="848"/>
      <c r="Z24" s="848"/>
      <c r="AA24" s="848"/>
      <c r="AB24" s="848"/>
      <c r="AC24" s="848"/>
      <c r="AD24" s="848"/>
      <c r="AE24" s="848"/>
      <c r="AF24" s="848"/>
      <c r="AG24" s="848"/>
      <c r="AI24" s="373" t="str">
        <f t="shared" si="0"/>
        <v/>
      </c>
      <c r="AJ24" s="372" t="e">
        <f>VLOOKUP('別添１－３（個表)'!$G24,【参考】数式用!$P$4:$Q$54,2, FALSE)</f>
        <v>#N/A</v>
      </c>
      <c r="AK24" s="372" t="e">
        <f>VLOOKUP('別添１－３（個表)'!$G24,【参考】数式用!$P$4:$W$54,8, FALSE)</f>
        <v>#N/A</v>
      </c>
      <c r="AL24" s="372" t="e">
        <f>VLOOKUP('別添１－３（個表)'!$G24,【参考】数式用!$P$4:$AD$54,15,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IF(G25="","",VLOOKUP(G25,【参考】数式用!$A$4:$L$54,MATCH('別添１－３（個表)'!M25,【参考】数式用!$J$3:$L$3,0)+9,FALSE))</f>
        <v/>
      </c>
      <c r="O25" s="491" t="s">
        <v>2390</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848"/>
      <c r="X25" s="848"/>
      <c r="Y25" s="848"/>
      <c r="Z25" s="848"/>
      <c r="AA25" s="848"/>
      <c r="AB25" s="848"/>
      <c r="AC25" s="848"/>
      <c r="AD25" s="848"/>
      <c r="AE25" s="848"/>
      <c r="AF25" s="848"/>
      <c r="AG25" s="848"/>
      <c r="AI25" s="373" t="str">
        <f t="shared" si="0"/>
        <v/>
      </c>
      <c r="AJ25" s="372" t="e">
        <f>VLOOKUP('別添１－３（個表)'!$G25,【参考】数式用!$P$4:$Q$54,2, FALSE)</f>
        <v>#N/A</v>
      </c>
      <c r="AK25" s="372" t="e">
        <f>VLOOKUP('別添１－３（個表)'!$G25,【参考】数式用!$P$4:$W$54,8, FALSE)</f>
        <v>#N/A</v>
      </c>
      <c r="AL25" s="372" t="e">
        <f>VLOOKUP('別添１－３（個表)'!$G25,【参考】数式用!$P$4:$AD$54,15,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IF(G26="","",VLOOKUP(G26,【参考】数式用!$A$4:$L$54,MATCH('別添１－３（個表)'!M26,【参考】数式用!$J$3:$L$3,0)+9,FALSE))</f>
        <v/>
      </c>
      <c r="O26" s="492" t="s">
        <v>2390</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848"/>
      <c r="X26" s="848"/>
      <c r="Y26" s="848"/>
      <c r="Z26" s="848"/>
      <c r="AA26" s="848"/>
      <c r="AB26" s="848"/>
      <c r="AC26" s="848"/>
      <c r="AD26" s="848"/>
      <c r="AE26" s="848"/>
      <c r="AF26" s="848"/>
      <c r="AG26" s="848"/>
      <c r="AI26" s="373" t="str">
        <f t="shared" si="0"/>
        <v/>
      </c>
      <c r="AJ26" s="372" t="e">
        <f>VLOOKUP('別添１－３（個表)'!$G26,【参考】数式用!$P$4:$Q$54,2, FALSE)</f>
        <v>#N/A</v>
      </c>
      <c r="AK26" s="372" t="e">
        <f>VLOOKUP('別添１－３（個表)'!$G26,【参考】数式用!$P$4:$W$54,8, FALSE)</f>
        <v>#N/A</v>
      </c>
      <c r="AL26" s="372" t="e">
        <f>VLOOKUP('別添１－３（個表)'!$G26,【参考】数式用!$P$4:$AD$54,15,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IF(G27="","",VLOOKUP(G27,【参考】数式用!$A$4:$L$54,MATCH('別添１－３（個表)'!M27,【参考】数式用!$J$3:$L$3,0)+9,FALSE))</f>
        <v/>
      </c>
      <c r="O27" s="492" t="s">
        <v>2390</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848"/>
      <c r="X27" s="848"/>
      <c r="Y27" s="848"/>
      <c r="Z27" s="848"/>
      <c r="AA27" s="848"/>
      <c r="AB27" s="848"/>
      <c r="AC27" s="848"/>
      <c r="AD27" s="848"/>
      <c r="AE27" s="848"/>
      <c r="AF27" s="848"/>
      <c r="AG27" s="848"/>
      <c r="AI27" s="373" t="str">
        <f t="shared" si="0"/>
        <v/>
      </c>
      <c r="AJ27" s="372" t="e">
        <f>VLOOKUP('別添１－３（個表)'!$G27,【参考】数式用!$P$4:$Q$54,2, FALSE)</f>
        <v>#N/A</v>
      </c>
      <c r="AK27" s="372" t="e">
        <f>VLOOKUP('別添１－３（個表)'!$G27,【参考】数式用!$P$4:$W$54,8, FALSE)</f>
        <v>#N/A</v>
      </c>
      <c r="AL27" s="372" t="e">
        <f>VLOOKUP('別添１－３（個表)'!$G27,【参考】数式用!$P$4:$AD$54,15,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IF(G28="","",VLOOKUP(G28,【参考】数式用!$A$4:$L$54,MATCH('別添１－３（個表)'!M28,【参考】数式用!$J$3:$L$3,0)+9,FALSE))</f>
        <v/>
      </c>
      <c r="O28" s="491" t="s">
        <v>2390</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848"/>
      <c r="X28" s="848"/>
      <c r="Y28" s="848"/>
      <c r="Z28" s="848"/>
      <c r="AA28" s="848"/>
      <c r="AB28" s="848"/>
      <c r="AC28" s="848"/>
      <c r="AD28" s="848"/>
      <c r="AE28" s="848"/>
      <c r="AF28" s="848"/>
      <c r="AG28" s="848"/>
      <c r="AI28" s="373" t="str">
        <f t="shared" si="0"/>
        <v/>
      </c>
      <c r="AJ28" s="372" t="e">
        <f>VLOOKUP('別添１－３（個表)'!$G28,【参考】数式用!$P$4:$Q$54,2, FALSE)</f>
        <v>#N/A</v>
      </c>
      <c r="AK28" s="372" t="e">
        <f>VLOOKUP('別添１－３（個表)'!$G28,【参考】数式用!$P$4:$W$54,8, FALSE)</f>
        <v>#N/A</v>
      </c>
      <c r="AL28" s="372" t="e">
        <f>VLOOKUP('別添１－３（個表)'!$G28,【参考】数式用!$P$4:$AD$54,15,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IF(G29="","",VLOOKUP(G29,【参考】数式用!$A$4:$L$54,MATCH('別添１－３（個表)'!M29,【参考】数式用!$J$3:$L$3,0)+9,FALSE))</f>
        <v/>
      </c>
      <c r="O29" s="492" t="s">
        <v>2390</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848"/>
      <c r="X29" s="848"/>
      <c r="Y29" s="848"/>
      <c r="Z29" s="848"/>
      <c r="AA29" s="848"/>
      <c r="AB29" s="848"/>
      <c r="AC29" s="848"/>
      <c r="AD29" s="848"/>
      <c r="AE29" s="848"/>
      <c r="AF29" s="848"/>
      <c r="AG29" s="848"/>
      <c r="AI29" s="373" t="str">
        <f t="shared" si="0"/>
        <v/>
      </c>
      <c r="AJ29" s="372" t="e">
        <f>VLOOKUP('別添１－３（個表)'!$G29,【参考】数式用!$P$4:$Q$54,2, FALSE)</f>
        <v>#N/A</v>
      </c>
      <c r="AK29" s="372" t="e">
        <f>VLOOKUP('別添１－３（個表)'!$G29,【参考】数式用!$P$4:$W$54,8, FALSE)</f>
        <v>#N/A</v>
      </c>
      <c r="AL29" s="372" t="e">
        <f>VLOOKUP('別添１－３（個表)'!$G29,【参考】数式用!$P$4:$AD$54,15,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IF(G30="","",VLOOKUP(G30,【参考】数式用!$A$4:$L$54,MATCH('別添１－３（個表)'!M30,【参考】数式用!$J$3:$L$3,0)+9,FALSE))</f>
        <v/>
      </c>
      <c r="O30" s="492" t="s">
        <v>2390</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848"/>
      <c r="X30" s="848"/>
      <c r="Y30" s="848"/>
      <c r="Z30" s="848"/>
      <c r="AA30" s="848"/>
      <c r="AB30" s="848"/>
      <c r="AC30" s="848"/>
      <c r="AD30" s="848"/>
      <c r="AE30" s="848"/>
      <c r="AF30" s="848"/>
      <c r="AG30" s="848"/>
      <c r="AI30" s="373" t="str">
        <f t="shared" si="0"/>
        <v/>
      </c>
      <c r="AJ30" s="372" t="e">
        <f>VLOOKUP('別添１－３（個表)'!$G30,【参考】数式用!$P$4:$Q$54,2, FALSE)</f>
        <v>#N/A</v>
      </c>
      <c r="AK30" s="372" t="e">
        <f>VLOOKUP('別添１－３（個表)'!$G30,【参考】数式用!$P$4:$W$54,8, FALSE)</f>
        <v>#N/A</v>
      </c>
      <c r="AL30" s="372" t="e">
        <f>VLOOKUP('別添１－３（個表)'!$G30,【参考】数式用!$P$4:$AD$54,15,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IF(G31="","",VLOOKUP(G31,【参考】数式用!$A$4:$L$54,MATCH('別添１－３（個表)'!M31,【参考】数式用!$J$3:$L$3,0)+9,FALSE))</f>
        <v/>
      </c>
      <c r="O31" s="491" t="s">
        <v>2390</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848"/>
      <c r="X31" s="848"/>
      <c r="Y31" s="848"/>
      <c r="Z31" s="848"/>
      <c r="AA31" s="848"/>
      <c r="AB31" s="848"/>
      <c r="AC31" s="848"/>
      <c r="AD31" s="848"/>
      <c r="AE31" s="848"/>
      <c r="AF31" s="848"/>
      <c r="AG31" s="848"/>
      <c r="AI31" s="373" t="str">
        <f t="shared" si="0"/>
        <v/>
      </c>
      <c r="AJ31" s="372" t="e">
        <f>VLOOKUP('別添１－３（個表)'!$G31,【参考】数式用!$P$4:$Q$54,2, FALSE)</f>
        <v>#N/A</v>
      </c>
      <c r="AK31" s="372" t="e">
        <f>VLOOKUP('別添１－３（個表)'!$G31,【参考】数式用!$P$4:$W$54,8, FALSE)</f>
        <v>#N/A</v>
      </c>
      <c r="AL31" s="372" t="e">
        <f>VLOOKUP('別添１－３（個表)'!$G31,【参考】数式用!$P$4:$AD$54,15,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IF(G32="","",VLOOKUP(G32,【参考】数式用!$A$4:$L$54,MATCH('別添１－３（個表)'!M32,【参考】数式用!$J$3:$L$3,0)+9,FALSE))</f>
        <v/>
      </c>
      <c r="O32" s="492" t="s">
        <v>2390</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848"/>
      <c r="X32" s="848"/>
      <c r="Y32" s="848"/>
      <c r="Z32" s="848"/>
      <c r="AA32" s="848"/>
      <c r="AB32" s="848"/>
      <c r="AC32" s="848"/>
      <c r="AD32" s="848"/>
      <c r="AE32" s="848"/>
      <c r="AF32" s="848"/>
      <c r="AG32" s="848"/>
      <c r="AI32" s="373" t="str">
        <f t="shared" si="0"/>
        <v/>
      </c>
      <c r="AJ32" s="372" t="e">
        <f>VLOOKUP('別添１－３（個表)'!$G32,【参考】数式用!$P$4:$Q$54,2, FALSE)</f>
        <v>#N/A</v>
      </c>
      <c r="AK32" s="372" t="e">
        <f>VLOOKUP('別添１－３（個表)'!$G32,【参考】数式用!$P$4:$W$54,8, FALSE)</f>
        <v>#N/A</v>
      </c>
      <c r="AL32" s="372" t="e">
        <f>VLOOKUP('別添１－３（個表)'!$G32,【参考】数式用!$P$4:$AD$54,15,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IF(G33="","",VLOOKUP(G33,【参考】数式用!$A$4:$L$54,MATCH('別添１－３（個表)'!M33,【参考】数式用!$J$3:$L$3,0)+9,FALSE))</f>
        <v/>
      </c>
      <c r="O33" s="492" t="s">
        <v>2390</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848"/>
      <c r="X33" s="848"/>
      <c r="Y33" s="848"/>
      <c r="Z33" s="848"/>
      <c r="AA33" s="848"/>
      <c r="AB33" s="848"/>
      <c r="AC33" s="848"/>
      <c r="AD33" s="848"/>
      <c r="AE33" s="848"/>
      <c r="AF33" s="848"/>
      <c r="AG33" s="848"/>
      <c r="AI33" s="373" t="str">
        <f t="shared" si="0"/>
        <v/>
      </c>
      <c r="AJ33" s="372" t="e">
        <f>VLOOKUP('別添１－３（個表)'!$G33,【参考】数式用!$P$4:$Q$54,2, FALSE)</f>
        <v>#N/A</v>
      </c>
      <c r="AK33" s="372" t="e">
        <f>VLOOKUP('別添１－３（個表)'!$G33,【参考】数式用!$P$4:$W$54,8, FALSE)</f>
        <v>#N/A</v>
      </c>
      <c r="AL33" s="372" t="e">
        <f>VLOOKUP('別添１－３（個表)'!$G33,【参考】数式用!$P$4:$AD$54,15,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IF(G34="","",VLOOKUP(G34,【参考】数式用!$A$4:$L$54,MATCH('別添１－３（個表)'!M34,【参考】数式用!$J$3:$L$3,0)+9,FALSE))</f>
        <v/>
      </c>
      <c r="O34" s="491" t="s">
        <v>2390</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848"/>
      <c r="X34" s="848"/>
      <c r="Y34" s="848"/>
      <c r="Z34" s="848"/>
      <c r="AA34" s="848"/>
      <c r="AB34" s="848"/>
      <c r="AC34" s="848"/>
      <c r="AD34" s="848"/>
      <c r="AE34" s="848"/>
      <c r="AF34" s="848"/>
      <c r="AG34" s="848"/>
      <c r="AI34" s="373" t="str">
        <f t="shared" si="0"/>
        <v/>
      </c>
      <c r="AJ34" s="372" t="e">
        <f>VLOOKUP('別添１－３（個表)'!$G34,【参考】数式用!$P$4:$Q$54,2, FALSE)</f>
        <v>#N/A</v>
      </c>
      <c r="AK34" s="372" t="e">
        <f>VLOOKUP('別添１－３（個表)'!$G34,【参考】数式用!$P$4:$W$54,8, FALSE)</f>
        <v>#N/A</v>
      </c>
      <c r="AL34" s="372" t="e">
        <f>VLOOKUP('別添１－３（個表)'!$G34,【参考】数式用!$P$4:$AD$54,15,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IF(G35="","",VLOOKUP(G35,【参考】数式用!$A$4:$L$54,MATCH('別添１－３（個表)'!M35,【参考】数式用!$J$3:$L$3,0)+9,FALSE))</f>
        <v/>
      </c>
      <c r="O35" s="492" t="s">
        <v>2390</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848"/>
      <c r="X35" s="848"/>
      <c r="Y35" s="848"/>
      <c r="Z35" s="848"/>
      <c r="AA35" s="848"/>
      <c r="AB35" s="848"/>
      <c r="AC35" s="848"/>
      <c r="AD35" s="848"/>
      <c r="AE35" s="848"/>
      <c r="AF35" s="848"/>
      <c r="AG35" s="848"/>
      <c r="AI35" s="373" t="str">
        <f t="shared" si="0"/>
        <v/>
      </c>
      <c r="AJ35" s="372" t="e">
        <f>VLOOKUP('別添１－３（個表)'!$G35,【参考】数式用!$P$4:$Q$54,2, FALSE)</f>
        <v>#N/A</v>
      </c>
      <c r="AK35" s="372" t="e">
        <f>VLOOKUP('別添１－３（個表)'!$G35,【参考】数式用!$P$4:$W$54,8, FALSE)</f>
        <v>#N/A</v>
      </c>
      <c r="AL35" s="372" t="e">
        <f>VLOOKUP('別添１－３（個表)'!$G35,【参考】数式用!$P$4:$AD$54,15,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IF(G36="","",VLOOKUP(G36,【参考】数式用!$A$4:$L$54,MATCH('別添１－３（個表)'!M36,【参考】数式用!$J$3:$L$3,0)+9,FALSE))</f>
        <v/>
      </c>
      <c r="O36" s="492" t="s">
        <v>2390</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848"/>
      <c r="X36" s="848"/>
      <c r="Y36" s="848"/>
      <c r="Z36" s="848"/>
      <c r="AA36" s="848"/>
      <c r="AB36" s="848"/>
      <c r="AC36" s="848"/>
      <c r="AD36" s="848"/>
      <c r="AE36" s="848"/>
      <c r="AF36" s="848"/>
      <c r="AG36" s="848"/>
      <c r="AI36" s="373" t="str">
        <f t="shared" si="0"/>
        <v/>
      </c>
      <c r="AJ36" s="372" t="e">
        <f>VLOOKUP('別添１－３（個表)'!$G36,【参考】数式用!$P$4:$Q$54,2, FALSE)</f>
        <v>#N/A</v>
      </c>
      <c r="AK36" s="372" t="e">
        <f>VLOOKUP('別添１－３（個表)'!$G36,【参考】数式用!$P$4:$W$54,8, FALSE)</f>
        <v>#N/A</v>
      </c>
      <c r="AL36" s="372" t="e">
        <f>VLOOKUP('別添１－３（個表)'!$G36,【参考】数式用!$P$4:$AD$54,15,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IF(G37="","",VLOOKUP(G37,【参考】数式用!$A$4:$L$54,MATCH('別添１－３（個表)'!M37,【参考】数式用!$J$3:$L$3,0)+9,FALSE))</f>
        <v/>
      </c>
      <c r="O37" s="491" t="s">
        <v>2390</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848"/>
      <c r="X37" s="848"/>
      <c r="Y37" s="848"/>
      <c r="Z37" s="848"/>
      <c r="AA37" s="848"/>
      <c r="AB37" s="848"/>
      <c r="AC37" s="848"/>
      <c r="AD37" s="848"/>
      <c r="AE37" s="848"/>
      <c r="AF37" s="848"/>
      <c r="AG37" s="848"/>
      <c r="AI37" s="373" t="str">
        <f t="shared" si="0"/>
        <v/>
      </c>
      <c r="AJ37" s="372" t="e">
        <f>VLOOKUP('別添１－３（個表)'!$G37,【参考】数式用!$P$4:$Q$54,2, FALSE)</f>
        <v>#N/A</v>
      </c>
      <c r="AK37" s="372" t="e">
        <f>VLOOKUP('別添１－３（個表)'!$G37,【参考】数式用!$P$4:$W$54,8, FALSE)</f>
        <v>#N/A</v>
      </c>
      <c r="AL37" s="372" t="e">
        <f>VLOOKUP('別添１－３（個表)'!$G37,【参考】数式用!$P$4:$AD$54,15,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IF(G38="","",VLOOKUP(G38,【参考】数式用!$A$4:$L$54,MATCH('別添１－３（個表)'!M38,【参考】数式用!$J$3:$L$3,0)+9,FALSE))</f>
        <v/>
      </c>
      <c r="O38" s="492" t="s">
        <v>2390</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848"/>
      <c r="X38" s="848"/>
      <c r="Y38" s="848"/>
      <c r="Z38" s="848"/>
      <c r="AA38" s="848"/>
      <c r="AB38" s="848"/>
      <c r="AC38" s="848"/>
      <c r="AD38" s="848"/>
      <c r="AE38" s="848"/>
      <c r="AF38" s="848"/>
      <c r="AG38" s="848"/>
      <c r="AI38" s="373" t="str">
        <f t="shared" si="0"/>
        <v/>
      </c>
      <c r="AJ38" s="372" t="e">
        <f>VLOOKUP('別添１－３（個表)'!$G38,【参考】数式用!$P$4:$Q$54,2, FALSE)</f>
        <v>#N/A</v>
      </c>
      <c r="AK38" s="372" t="e">
        <f>VLOOKUP('別添１－３（個表)'!$G38,【参考】数式用!$P$4:$W$54,8, FALSE)</f>
        <v>#N/A</v>
      </c>
      <c r="AL38" s="372" t="e">
        <f>VLOOKUP('別添１－３（個表)'!$G38,【参考】数式用!$P$4:$AD$54,15,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IF(G39="","",VLOOKUP(G39,【参考】数式用!$A$4:$L$54,MATCH('別添１－３（個表)'!M39,【参考】数式用!$J$3:$L$3,0)+9,FALSE))</f>
        <v/>
      </c>
      <c r="O39" s="492" t="s">
        <v>2390</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848"/>
      <c r="X39" s="848"/>
      <c r="Y39" s="848"/>
      <c r="Z39" s="848"/>
      <c r="AA39" s="848"/>
      <c r="AB39" s="848"/>
      <c r="AC39" s="848"/>
      <c r="AD39" s="848"/>
      <c r="AE39" s="848"/>
      <c r="AF39" s="848"/>
      <c r="AG39" s="848"/>
      <c r="AI39" s="373" t="str">
        <f t="shared" si="0"/>
        <v/>
      </c>
      <c r="AJ39" s="372" t="e">
        <f>VLOOKUP('別添１－３（個表)'!$G39,【参考】数式用!$P$4:$Q$54,2, FALSE)</f>
        <v>#N/A</v>
      </c>
      <c r="AK39" s="372" t="e">
        <f>VLOOKUP('別添１－３（個表)'!$G39,【参考】数式用!$P$4:$W$54,8, FALSE)</f>
        <v>#N/A</v>
      </c>
      <c r="AL39" s="372" t="e">
        <f>VLOOKUP('別添１－３（個表)'!$G39,【参考】数式用!$P$4:$AD$54,15,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IF(G40="","",VLOOKUP(G40,【参考】数式用!$A$4:$L$54,MATCH('別添１－３（個表)'!M40,【参考】数式用!$J$3:$L$3,0)+9,FALSE))</f>
        <v/>
      </c>
      <c r="O40" s="491" t="s">
        <v>2390</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848"/>
      <c r="X40" s="848"/>
      <c r="Y40" s="848"/>
      <c r="Z40" s="848"/>
      <c r="AA40" s="848"/>
      <c r="AB40" s="848"/>
      <c r="AC40" s="848"/>
      <c r="AD40" s="848"/>
      <c r="AE40" s="848"/>
      <c r="AF40" s="848"/>
      <c r="AG40" s="848"/>
      <c r="AI40" s="373" t="str">
        <f t="shared" si="0"/>
        <v/>
      </c>
      <c r="AJ40" s="372" t="e">
        <f>VLOOKUP('別添１－３（個表)'!$G40,【参考】数式用!$P$4:$Q$54,2, FALSE)</f>
        <v>#N/A</v>
      </c>
      <c r="AK40" s="372" t="e">
        <f>VLOOKUP('別添１－３（個表)'!$G40,【参考】数式用!$P$4:$W$54,8, FALSE)</f>
        <v>#N/A</v>
      </c>
      <c r="AL40" s="372" t="e">
        <f>VLOOKUP('別添１－３（個表)'!$G40,【参考】数式用!$P$4:$AD$54,15,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IF(G41="","",VLOOKUP(G41,【参考】数式用!$A$4:$L$54,MATCH('別添１－３（個表)'!M41,【参考】数式用!$J$3:$L$3,0)+9,FALSE))</f>
        <v/>
      </c>
      <c r="O41" s="492" t="s">
        <v>2390</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848"/>
      <c r="X41" s="848"/>
      <c r="Y41" s="848"/>
      <c r="Z41" s="848"/>
      <c r="AA41" s="848"/>
      <c r="AB41" s="848"/>
      <c r="AC41" s="848"/>
      <c r="AD41" s="848"/>
      <c r="AE41" s="848"/>
      <c r="AF41" s="848"/>
      <c r="AG41" s="848"/>
      <c r="AI41" s="373" t="str">
        <f t="shared" si="0"/>
        <v/>
      </c>
      <c r="AJ41" s="372" t="e">
        <f>VLOOKUP('別添１－３（個表)'!$G41,【参考】数式用!$P$4:$Q$54,2, FALSE)</f>
        <v>#N/A</v>
      </c>
      <c r="AK41" s="372" t="e">
        <f>VLOOKUP('別添１－３（個表)'!$G41,【参考】数式用!$P$4:$W$54,8, FALSE)</f>
        <v>#N/A</v>
      </c>
      <c r="AL41" s="372" t="e">
        <f>VLOOKUP('別添１－３（個表)'!$G41,【参考】数式用!$P$4:$AD$54,15,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IF(G42="","",VLOOKUP(G42,【参考】数式用!$A$4:$L$54,MATCH('別添１－３（個表)'!M42,【参考】数式用!$J$3:$L$3,0)+9,FALSE))</f>
        <v/>
      </c>
      <c r="O42" s="491" t="s">
        <v>2390</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848"/>
      <c r="X42" s="848"/>
      <c r="Y42" s="848"/>
      <c r="Z42" s="848"/>
      <c r="AA42" s="848"/>
      <c r="AB42" s="848"/>
      <c r="AC42" s="848"/>
      <c r="AD42" s="848"/>
      <c r="AE42" s="848"/>
      <c r="AF42" s="848"/>
      <c r="AG42" s="848"/>
      <c r="AI42" s="373" t="str">
        <f t="shared" si="0"/>
        <v/>
      </c>
      <c r="AJ42" s="372" t="e">
        <f>VLOOKUP('別添１－３（個表)'!$G42,【参考】数式用!$P$4:$Q$54,2, FALSE)</f>
        <v>#N/A</v>
      </c>
      <c r="AK42" s="372" t="e">
        <f>VLOOKUP('別添１－３（個表)'!$G42,【参考】数式用!$P$4:$W$54,8, FALSE)</f>
        <v>#N/A</v>
      </c>
      <c r="AL42" s="372" t="e">
        <f>VLOOKUP('別添１－３（個表)'!$G42,【参考】数式用!$P$4:$AD$54,15,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IF(G43="","",VLOOKUP(G43,【参考】数式用!$A$4:$L$54,MATCH('別添１－３（個表)'!M43,【参考】数式用!$J$3:$L$3,0)+9,FALSE))</f>
        <v/>
      </c>
      <c r="O43" s="492" t="s">
        <v>2390</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848"/>
      <c r="X43" s="848"/>
      <c r="Y43" s="848"/>
      <c r="Z43" s="848"/>
      <c r="AA43" s="848"/>
      <c r="AB43" s="848"/>
      <c r="AC43" s="848"/>
      <c r="AD43" s="848"/>
      <c r="AE43" s="848"/>
      <c r="AF43" s="848"/>
      <c r="AG43" s="848"/>
      <c r="AI43" s="373" t="str">
        <f t="shared" si="0"/>
        <v/>
      </c>
      <c r="AJ43" s="372" t="e">
        <f>VLOOKUP('別添１－３（個表)'!$G43,【参考】数式用!$P$4:$Q$54,2, FALSE)</f>
        <v>#N/A</v>
      </c>
      <c r="AK43" s="372" t="e">
        <f>VLOOKUP('別添１－３（個表)'!$G43,【参考】数式用!$P$4:$W$54,8, FALSE)</f>
        <v>#N/A</v>
      </c>
      <c r="AL43" s="372" t="e">
        <f>VLOOKUP('別添１－３（個表)'!$G43,【参考】数式用!$P$4:$AD$54,15,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IF(G44="","",VLOOKUP(G44,【参考】数式用!$A$4:$L$54,MATCH('別添１－３（個表)'!M44,【参考】数式用!$J$3:$L$3,0)+9,FALSE))</f>
        <v/>
      </c>
      <c r="O44" s="492" t="s">
        <v>2390</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848"/>
      <c r="X44" s="848"/>
      <c r="Y44" s="848"/>
      <c r="Z44" s="848"/>
      <c r="AA44" s="848"/>
      <c r="AB44" s="848"/>
      <c r="AC44" s="848"/>
      <c r="AD44" s="848"/>
      <c r="AE44" s="848"/>
      <c r="AF44" s="848"/>
      <c r="AG44" s="848"/>
      <c r="AI44" s="373" t="str">
        <f t="shared" si="0"/>
        <v/>
      </c>
      <c r="AJ44" s="372" t="e">
        <f>VLOOKUP('別添１－３（個表)'!$G44,【参考】数式用!$P$4:$Q$54,2, FALSE)</f>
        <v>#N/A</v>
      </c>
      <c r="AK44" s="372" t="e">
        <f>VLOOKUP('別添１－３（個表)'!$G44,【参考】数式用!$P$4:$W$54,8, FALSE)</f>
        <v>#N/A</v>
      </c>
      <c r="AL44" s="372" t="e">
        <f>VLOOKUP('別添１－３（個表)'!$G44,【参考】数式用!$P$4:$AD$54,15,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IF(G45="","",VLOOKUP(G45,【参考】数式用!$A$4:$L$54,MATCH('別添１－３（個表)'!M45,【参考】数式用!$J$3:$L$3,0)+9,FALSE))</f>
        <v/>
      </c>
      <c r="O45" s="491" t="s">
        <v>2390</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848"/>
      <c r="X45" s="848"/>
      <c r="Y45" s="848"/>
      <c r="Z45" s="848"/>
      <c r="AA45" s="848"/>
      <c r="AB45" s="848"/>
      <c r="AC45" s="848"/>
      <c r="AD45" s="848"/>
      <c r="AE45" s="848"/>
      <c r="AF45" s="848"/>
      <c r="AG45" s="848"/>
      <c r="AI45" s="373" t="str">
        <f t="shared" si="0"/>
        <v/>
      </c>
      <c r="AJ45" s="372" t="e">
        <f>VLOOKUP('別添１－３（個表)'!$G45,【参考】数式用!$P$4:$Q$54,2, FALSE)</f>
        <v>#N/A</v>
      </c>
      <c r="AK45" s="372" t="e">
        <f>VLOOKUP('別添１－３（個表)'!$G45,【参考】数式用!$P$4:$W$54,8, FALSE)</f>
        <v>#N/A</v>
      </c>
      <c r="AL45" s="372" t="e">
        <f>VLOOKUP('別添１－３（個表)'!$G45,【参考】数式用!$P$4:$AD$54,15,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IF(G46="","",VLOOKUP(G46,【参考】数式用!$A$4:$L$54,MATCH('別添１－３（個表)'!M46,【参考】数式用!$J$3:$L$3,0)+9,FALSE))</f>
        <v/>
      </c>
      <c r="O46" s="492" t="s">
        <v>2390</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848"/>
      <c r="X46" s="848"/>
      <c r="Y46" s="848"/>
      <c r="Z46" s="848"/>
      <c r="AA46" s="848"/>
      <c r="AB46" s="848"/>
      <c r="AC46" s="848"/>
      <c r="AD46" s="848"/>
      <c r="AE46" s="848"/>
      <c r="AF46" s="848"/>
      <c r="AG46" s="848"/>
      <c r="AI46" s="373" t="str">
        <f t="shared" si="0"/>
        <v/>
      </c>
      <c r="AJ46" s="372" t="e">
        <f>VLOOKUP('別添１－３（個表)'!$G46,【参考】数式用!$P$4:$Q$54,2, FALSE)</f>
        <v>#N/A</v>
      </c>
      <c r="AK46" s="372" t="e">
        <f>VLOOKUP('別添１－３（個表)'!$G46,【参考】数式用!$P$4:$W$54,8, FALSE)</f>
        <v>#N/A</v>
      </c>
      <c r="AL46" s="372" t="e">
        <f>VLOOKUP('別添１－３（個表)'!$G46,【参考】数式用!$P$4:$AD$54,15,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IF(G47="","",VLOOKUP(G47,【参考】数式用!$A$4:$L$54,MATCH('別添１－３（個表)'!M47,【参考】数式用!$J$3:$L$3,0)+9,FALSE))</f>
        <v/>
      </c>
      <c r="O47" s="492" t="s">
        <v>2390</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848"/>
      <c r="X47" s="848"/>
      <c r="Y47" s="848"/>
      <c r="Z47" s="848"/>
      <c r="AA47" s="848"/>
      <c r="AB47" s="848"/>
      <c r="AC47" s="848"/>
      <c r="AD47" s="848"/>
      <c r="AE47" s="848"/>
      <c r="AF47" s="848"/>
      <c r="AG47" s="848"/>
      <c r="AI47" s="373" t="str">
        <f t="shared" si="0"/>
        <v/>
      </c>
      <c r="AJ47" s="372" t="e">
        <f>VLOOKUP('別添１－３（個表)'!$G47,【参考】数式用!$P$4:$Q$54,2, FALSE)</f>
        <v>#N/A</v>
      </c>
      <c r="AK47" s="372" t="e">
        <f>VLOOKUP('別添１－３（個表)'!$G47,【参考】数式用!$P$4:$W$54,8, FALSE)</f>
        <v>#N/A</v>
      </c>
      <c r="AL47" s="372" t="e">
        <f>VLOOKUP('別添１－３（個表)'!$G47,【参考】数式用!$P$4:$AD$54,15,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IF(G48="","",VLOOKUP(G48,【参考】数式用!$A$4:$L$54,MATCH('別添１－３（個表)'!M48,【参考】数式用!$J$3:$L$3,0)+9,FALSE))</f>
        <v/>
      </c>
      <c r="O48" s="491" t="s">
        <v>2390</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848"/>
      <c r="X48" s="848"/>
      <c r="Y48" s="848"/>
      <c r="Z48" s="848"/>
      <c r="AA48" s="848"/>
      <c r="AB48" s="848"/>
      <c r="AC48" s="848"/>
      <c r="AD48" s="848"/>
      <c r="AE48" s="848"/>
      <c r="AF48" s="848"/>
      <c r="AG48" s="848"/>
      <c r="AI48" s="373" t="str">
        <f t="shared" si="0"/>
        <v/>
      </c>
      <c r="AJ48" s="372" t="e">
        <f>VLOOKUP('別添１－３（個表)'!$G48,【参考】数式用!$P$4:$Q$54,2, FALSE)</f>
        <v>#N/A</v>
      </c>
      <c r="AK48" s="372" t="e">
        <f>VLOOKUP('別添１－３（個表)'!$G48,【参考】数式用!$P$4:$W$54,8, FALSE)</f>
        <v>#N/A</v>
      </c>
      <c r="AL48" s="372" t="e">
        <f>VLOOKUP('別添１－３（個表)'!$G48,【参考】数式用!$P$4:$AD$54,15,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IF(G49="","",VLOOKUP(G49,【参考】数式用!$A$4:$L$54,MATCH('別添１－３（個表)'!M49,【参考】数式用!$J$3:$L$3,0)+9,FALSE))</f>
        <v/>
      </c>
      <c r="O49" s="492" t="s">
        <v>2390</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848"/>
      <c r="X49" s="848"/>
      <c r="Y49" s="848"/>
      <c r="Z49" s="848"/>
      <c r="AA49" s="848"/>
      <c r="AB49" s="848"/>
      <c r="AC49" s="848"/>
      <c r="AD49" s="848"/>
      <c r="AE49" s="848"/>
      <c r="AF49" s="848"/>
      <c r="AG49" s="848"/>
      <c r="AI49" s="373" t="str">
        <f t="shared" si="0"/>
        <v/>
      </c>
      <c r="AJ49" s="372" t="e">
        <f>VLOOKUP('別添１－３（個表)'!$G49,【参考】数式用!$P$4:$Q$54,2, FALSE)</f>
        <v>#N/A</v>
      </c>
      <c r="AK49" s="372" t="e">
        <f>VLOOKUP('別添１－３（個表)'!$G49,【参考】数式用!$P$4:$W$54,8, FALSE)</f>
        <v>#N/A</v>
      </c>
      <c r="AL49" s="372" t="e">
        <f>VLOOKUP('別添１－３（個表)'!$G49,【参考】数式用!$P$4:$AD$54,15,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IF(G50="","",VLOOKUP(G50,【参考】数式用!$A$4:$L$54,MATCH('別添１－３（個表)'!M50,【参考】数式用!$J$3:$L$3,0)+9,FALSE))</f>
        <v/>
      </c>
      <c r="O50" s="492" t="s">
        <v>2390</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848"/>
      <c r="X50" s="848"/>
      <c r="Y50" s="848"/>
      <c r="Z50" s="848"/>
      <c r="AA50" s="848"/>
      <c r="AB50" s="848"/>
      <c r="AC50" s="848"/>
      <c r="AD50" s="848"/>
      <c r="AE50" s="848"/>
      <c r="AF50" s="848"/>
      <c r="AG50" s="848"/>
      <c r="AI50" s="373" t="str">
        <f t="shared" si="0"/>
        <v/>
      </c>
      <c r="AJ50" s="372" t="e">
        <f>VLOOKUP('別添１－３（個表)'!$G50,【参考】数式用!$P$4:$Q$54,2, FALSE)</f>
        <v>#N/A</v>
      </c>
      <c r="AK50" s="372" t="e">
        <f>VLOOKUP('別添１－３（個表)'!$G50,【参考】数式用!$P$4:$W$54,8, FALSE)</f>
        <v>#N/A</v>
      </c>
      <c r="AL50" s="372" t="e">
        <f>VLOOKUP('別添１－３（個表)'!$G50,【参考】数式用!$P$4:$AD$54,15,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IF(G51="","",VLOOKUP(G51,【参考】数式用!$A$4:$L$54,MATCH('別添１－３（個表)'!M51,【参考】数式用!$J$3:$L$3,0)+9,FALSE))</f>
        <v/>
      </c>
      <c r="O51" s="491" t="s">
        <v>2390</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848"/>
      <c r="X51" s="848"/>
      <c r="Y51" s="848"/>
      <c r="Z51" s="848"/>
      <c r="AA51" s="848"/>
      <c r="AB51" s="848"/>
      <c r="AC51" s="848"/>
      <c r="AD51" s="848"/>
      <c r="AE51" s="848"/>
      <c r="AF51" s="848"/>
      <c r="AG51" s="848"/>
      <c r="AI51" s="373" t="str">
        <f t="shared" si="0"/>
        <v/>
      </c>
      <c r="AJ51" s="372" t="e">
        <f>VLOOKUP('別添１－３（個表)'!$G51,【参考】数式用!$P$4:$Q$54,2, FALSE)</f>
        <v>#N/A</v>
      </c>
      <c r="AK51" s="372" t="e">
        <f>VLOOKUP('別添１－３（個表)'!$G51,【参考】数式用!$P$4:$W$54,8, FALSE)</f>
        <v>#N/A</v>
      </c>
      <c r="AL51" s="372" t="e">
        <f>VLOOKUP('別添１－３（個表)'!$G51,【参考】数式用!$P$4:$AD$54,15,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IF(G52="","",VLOOKUP(G52,【参考】数式用!$A$4:$L$54,MATCH('別添１－３（個表)'!M52,【参考】数式用!$J$3:$L$3,0)+9,FALSE))</f>
        <v/>
      </c>
      <c r="O52" s="492" t="s">
        <v>2390</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848"/>
      <c r="X52" s="848"/>
      <c r="Y52" s="848"/>
      <c r="Z52" s="848"/>
      <c r="AA52" s="848"/>
      <c r="AB52" s="848"/>
      <c r="AC52" s="848"/>
      <c r="AD52" s="848"/>
      <c r="AE52" s="848"/>
      <c r="AF52" s="848"/>
      <c r="AG52" s="848"/>
      <c r="AI52" s="373" t="str">
        <f t="shared" si="0"/>
        <v/>
      </c>
      <c r="AJ52" s="372" t="e">
        <f>VLOOKUP('別添１－３（個表)'!$G52,【参考】数式用!$P$4:$Q$54,2, FALSE)</f>
        <v>#N/A</v>
      </c>
      <c r="AK52" s="372" t="e">
        <f>VLOOKUP('別添１－３（個表)'!$G52,【参考】数式用!$P$4:$W$54,8, FALSE)</f>
        <v>#N/A</v>
      </c>
      <c r="AL52" s="372" t="e">
        <f>VLOOKUP('別添１－３（個表)'!$G52,【参考】数式用!$P$4:$AD$54,15,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IF(G53="","",VLOOKUP(G53,【参考】数式用!$A$4:$L$54,MATCH('別添１－３（個表)'!M53,【参考】数式用!$J$3:$L$3,0)+9,FALSE))</f>
        <v/>
      </c>
      <c r="O53" s="492" t="s">
        <v>2390</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848"/>
      <c r="X53" s="848"/>
      <c r="Y53" s="848"/>
      <c r="Z53" s="848"/>
      <c r="AA53" s="848"/>
      <c r="AB53" s="848"/>
      <c r="AC53" s="848"/>
      <c r="AD53" s="848"/>
      <c r="AE53" s="848"/>
      <c r="AF53" s="848"/>
      <c r="AG53" s="848"/>
      <c r="AI53" s="373" t="str">
        <f t="shared" si="0"/>
        <v/>
      </c>
      <c r="AJ53" s="372" t="e">
        <f>VLOOKUP('別添１－３（個表)'!$G53,【参考】数式用!$P$4:$Q$54,2, FALSE)</f>
        <v>#N/A</v>
      </c>
      <c r="AK53" s="372" t="e">
        <f>VLOOKUP('別添１－３（個表)'!$G53,【参考】数式用!$P$4:$W$54,8, FALSE)</f>
        <v>#N/A</v>
      </c>
      <c r="AL53" s="372" t="e">
        <f>VLOOKUP('別添１－３（個表)'!$G53,【参考】数式用!$P$4:$AD$54,15,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IF(G54="","",VLOOKUP(G54,【参考】数式用!$A$4:$L$54,MATCH('別添１－３（個表)'!M54,【参考】数式用!$J$3:$L$3,0)+9,FALSE))</f>
        <v/>
      </c>
      <c r="O54" s="491" t="s">
        <v>2390</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848"/>
      <c r="X54" s="848"/>
      <c r="Y54" s="848"/>
      <c r="Z54" s="848"/>
      <c r="AA54" s="848"/>
      <c r="AB54" s="848"/>
      <c r="AC54" s="848"/>
      <c r="AD54" s="848"/>
      <c r="AE54" s="848"/>
      <c r="AF54" s="848"/>
      <c r="AG54" s="848"/>
      <c r="AI54" s="373" t="str">
        <f t="shared" si="0"/>
        <v/>
      </c>
      <c r="AJ54" s="372" t="e">
        <f>VLOOKUP('別添１－３（個表)'!$G54,【参考】数式用!$P$4:$Q$54,2, FALSE)</f>
        <v>#N/A</v>
      </c>
      <c r="AK54" s="372" t="e">
        <f>VLOOKUP('別添１－３（個表)'!$G54,【参考】数式用!$P$4:$W$54,8, FALSE)</f>
        <v>#N/A</v>
      </c>
      <c r="AL54" s="372" t="e">
        <f>VLOOKUP('別添１－３（個表)'!$G54,【参考】数式用!$P$4:$AD$54,15,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IF(G55="","",VLOOKUP(G55,【参考】数式用!$A$4:$L$54,MATCH('別添１－３（個表)'!M55,【参考】数式用!$J$3:$L$3,0)+9,FALSE))</f>
        <v/>
      </c>
      <c r="O55" s="492" t="s">
        <v>2390</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848"/>
      <c r="X55" s="848"/>
      <c r="Y55" s="848"/>
      <c r="Z55" s="848"/>
      <c r="AA55" s="848"/>
      <c r="AB55" s="848"/>
      <c r="AC55" s="848"/>
      <c r="AD55" s="848"/>
      <c r="AE55" s="848"/>
      <c r="AF55" s="848"/>
      <c r="AG55" s="848"/>
      <c r="AI55" s="373" t="str">
        <f t="shared" si="0"/>
        <v/>
      </c>
      <c r="AJ55" s="372" t="e">
        <f>VLOOKUP('別添１－３（個表)'!$G55,【参考】数式用!$P$4:$Q$54,2, FALSE)</f>
        <v>#N/A</v>
      </c>
      <c r="AK55" s="372" t="e">
        <f>VLOOKUP('別添１－３（個表)'!$G55,【参考】数式用!$P$4:$W$54,8, FALSE)</f>
        <v>#N/A</v>
      </c>
      <c r="AL55" s="372" t="e">
        <f>VLOOKUP('別添１－３（個表)'!$G55,【参考】数式用!$P$4:$AD$54,15,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IF(G56="","",VLOOKUP(G56,【参考】数式用!$A$4:$L$54,MATCH('別添１－３（個表)'!M56,【参考】数式用!$J$3:$L$3,0)+9,FALSE))</f>
        <v/>
      </c>
      <c r="O56" s="492" t="s">
        <v>2390</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848"/>
      <c r="X56" s="848"/>
      <c r="Y56" s="848"/>
      <c r="Z56" s="848"/>
      <c r="AA56" s="848"/>
      <c r="AB56" s="848"/>
      <c r="AC56" s="848"/>
      <c r="AD56" s="848"/>
      <c r="AE56" s="848"/>
      <c r="AF56" s="848"/>
      <c r="AG56" s="848"/>
      <c r="AI56" s="373" t="str">
        <f t="shared" si="0"/>
        <v/>
      </c>
      <c r="AJ56" s="372" t="e">
        <f>VLOOKUP('別添１－３（個表)'!$G56,【参考】数式用!$P$4:$Q$54,2, FALSE)</f>
        <v>#N/A</v>
      </c>
      <c r="AK56" s="372" t="e">
        <f>VLOOKUP('別添１－３（個表)'!$G56,【参考】数式用!$P$4:$W$54,8, FALSE)</f>
        <v>#N/A</v>
      </c>
      <c r="AL56" s="372" t="e">
        <f>VLOOKUP('別添１－３（個表)'!$G56,【参考】数式用!$P$4:$AD$54,15,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IF(G57="","",VLOOKUP(G57,【参考】数式用!$A$4:$L$54,MATCH('別添１－３（個表)'!M57,【参考】数式用!$J$3:$L$3,0)+9,FALSE))</f>
        <v/>
      </c>
      <c r="O57" s="491" t="s">
        <v>2390</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848"/>
      <c r="X57" s="848"/>
      <c r="Y57" s="848"/>
      <c r="Z57" s="848"/>
      <c r="AA57" s="848"/>
      <c r="AB57" s="848"/>
      <c r="AC57" s="848"/>
      <c r="AD57" s="848"/>
      <c r="AE57" s="848"/>
      <c r="AF57" s="848"/>
      <c r="AG57" s="848"/>
      <c r="AI57" s="373" t="str">
        <f t="shared" si="0"/>
        <v/>
      </c>
      <c r="AJ57" s="372" t="e">
        <f>VLOOKUP('別添１－３（個表)'!$G57,【参考】数式用!$P$4:$Q$54,2, FALSE)</f>
        <v>#N/A</v>
      </c>
      <c r="AK57" s="372" t="e">
        <f>VLOOKUP('別添１－３（個表)'!$G57,【参考】数式用!$P$4:$W$54,8, FALSE)</f>
        <v>#N/A</v>
      </c>
      <c r="AL57" s="372" t="e">
        <f>VLOOKUP('別添１－３（個表)'!$G57,【参考】数式用!$P$4:$AD$54,15,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IF(G58="","",VLOOKUP(G58,【参考】数式用!$A$4:$L$54,MATCH('別添１－３（個表)'!M58,【参考】数式用!$J$3:$L$3,0)+9,FALSE))</f>
        <v/>
      </c>
      <c r="O58" s="492" t="s">
        <v>2390</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848"/>
      <c r="X58" s="848"/>
      <c r="Y58" s="848"/>
      <c r="Z58" s="848"/>
      <c r="AA58" s="848"/>
      <c r="AB58" s="848"/>
      <c r="AC58" s="848"/>
      <c r="AD58" s="848"/>
      <c r="AE58" s="848"/>
      <c r="AF58" s="848"/>
      <c r="AG58" s="848"/>
      <c r="AI58" s="373" t="str">
        <f t="shared" si="0"/>
        <v/>
      </c>
      <c r="AJ58" s="372" t="e">
        <f>VLOOKUP('別添１－３（個表)'!$G58,【参考】数式用!$P$4:$Q$54,2, FALSE)</f>
        <v>#N/A</v>
      </c>
      <c r="AK58" s="372" t="e">
        <f>VLOOKUP('別添１－３（個表)'!$G58,【参考】数式用!$P$4:$W$54,8, FALSE)</f>
        <v>#N/A</v>
      </c>
      <c r="AL58" s="372" t="e">
        <f>VLOOKUP('別添１－３（個表)'!$G58,【参考】数式用!$P$4:$AD$54,15,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IF(G59="","",VLOOKUP(G59,【参考】数式用!$A$4:$L$54,MATCH('別添１－３（個表)'!M59,【参考】数式用!$J$3:$L$3,0)+9,FALSE))</f>
        <v/>
      </c>
      <c r="O59" s="492" t="s">
        <v>2390</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848"/>
      <c r="X59" s="848"/>
      <c r="Y59" s="848"/>
      <c r="Z59" s="848"/>
      <c r="AA59" s="848"/>
      <c r="AB59" s="848"/>
      <c r="AC59" s="848"/>
      <c r="AD59" s="848"/>
      <c r="AE59" s="848"/>
      <c r="AF59" s="848"/>
      <c r="AG59" s="848"/>
      <c r="AI59" s="373" t="str">
        <f t="shared" si="0"/>
        <v/>
      </c>
      <c r="AJ59" s="372" t="e">
        <f>VLOOKUP('別添１－３（個表)'!$G59,【参考】数式用!$P$4:$Q$54,2, FALSE)</f>
        <v>#N/A</v>
      </c>
      <c r="AK59" s="372" t="e">
        <f>VLOOKUP('別添１－３（個表)'!$G59,【参考】数式用!$P$4:$W$54,8, FALSE)</f>
        <v>#N/A</v>
      </c>
      <c r="AL59" s="372" t="e">
        <f>VLOOKUP('別添１－３（個表)'!$G59,【参考】数式用!$P$4:$AD$54,15,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IF(G60="","",VLOOKUP(G60,【参考】数式用!$A$4:$L$54,MATCH('別添１－３（個表)'!M60,【参考】数式用!$J$3:$L$3,0)+9,FALSE))</f>
        <v/>
      </c>
      <c r="O60" s="491" t="s">
        <v>2390</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848"/>
      <c r="X60" s="848"/>
      <c r="Y60" s="848"/>
      <c r="Z60" s="848"/>
      <c r="AA60" s="848"/>
      <c r="AB60" s="848"/>
      <c r="AC60" s="848"/>
      <c r="AD60" s="848"/>
      <c r="AE60" s="848"/>
      <c r="AF60" s="848"/>
      <c r="AG60" s="848"/>
      <c r="AI60" s="373" t="str">
        <f t="shared" si="0"/>
        <v/>
      </c>
      <c r="AJ60" s="372" t="e">
        <f>VLOOKUP('別添１－３（個表)'!$G60,【参考】数式用!$P$4:$Q$54,2, FALSE)</f>
        <v>#N/A</v>
      </c>
      <c r="AK60" s="372" t="e">
        <f>VLOOKUP('別添１－３（個表)'!$G60,【参考】数式用!$P$4:$W$54,8, FALSE)</f>
        <v>#N/A</v>
      </c>
      <c r="AL60" s="372" t="e">
        <f>VLOOKUP('別添１－３（個表)'!$G60,【参考】数式用!$P$4:$AD$54,15,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IF(G61="","",VLOOKUP(G61,【参考】数式用!$A$4:$L$54,MATCH('別添１－３（個表)'!M61,【参考】数式用!$J$3:$L$3,0)+9,FALSE))</f>
        <v/>
      </c>
      <c r="O61" s="492" t="s">
        <v>2390</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848"/>
      <c r="X61" s="848"/>
      <c r="Y61" s="848"/>
      <c r="Z61" s="848"/>
      <c r="AA61" s="848"/>
      <c r="AB61" s="848"/>
      <c r="AC61" s="848"/>
      <c r="AD61" s="848"/>
      <c r="AE61" s="848"/>
      <c r="AF61" s="848"/>
      <c r="AG61" s="848"/>
      <c r="AI61" s="373" t="str">
        <f t="shared" si="0"/>
        <v/>
      </c>
      <c r="AJ61" s="372" t="e">
        <f>VLOOKUP('別添１－３（個表)'!$G61,【参考】数式用!$P$4:$Q$54,2, FALSE)</f>
        <v>#N/A</v>
      </c>
      <c r="AK61" s="372" t="e">
        <f>VLOOKUP('別添１－３（個表)'!$G61,【参考】数式用!$P$4:$W$54,8, FALSE)</f>
        <v>#N/A</v>
      </c>
      <c r="AL61" s="372" t="e">
        <f>VLOOKUP('別添１－３（個表)'!$G61,【参考】数式用!$P$4:$AD$54,15,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IF(G62="","",VLOOKUP(G62,【参考】数式用!$A$4:$L$54,MATCH('別添１－３（個表)'!M62,【参考】数式用!$J$3:$L$3,0)+9,FALSE))</f>
        <v/>
      </c>
      <c r="O62" s="492" t="s">
        <v>2390</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848"/>
      <c r="X62" s="848"/>
      <c r="Y62" s="848"/>
      <c r="Z62" s="848"/>
      <c r="AA62" s="848"/>
      <c r="AB62" s="848"/>
      <c r="AC62" s="848"/>
      <c r="AD62" s="848"/>
      <c r="AE62" s="848"/>
      <c r="AF62" s="848"/>
      <c r="AG62" s="848"/>
      <c r="AI62" s="373" t="str">
        <f t="shared" si="0"/>
        <v/>
      </c>
      <c r="AJ62" s="372" t="e">
        <f>VLOOKUP('別添１－３（個表)'!$G62,【参考】数式用!$P$4:$Q$54,2, FALSE)</f>
        <v>#N/A</v>
      </c>
      <c r="AK62" s="372" t="e">
        <f>VLOOKUP('別添１－３（個表)'!$G62,【参考】数式用!$P$4:$W$54,8, FALSE)</f>
        <v>#N/A</v>
      </c>
      <c r="AL62" s="372" t="e">
        <f>VLOOKUP('別添１－３（個表)'!$G62,【参考】数式用!$P$4:$AD$54,15,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IF(G63="","",VLOOKUP(G63,【参考】数式用!$A$4:$L$54,MATCH('別添１－３（個表)'!M63,【参考】数式用!$J$3:$L$3,0)+9,FALSE))</f>
        <v/>
      </c>
      <c r="O63" s="491" t="s">
        <v>2390</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848"/>
      <c r="X63" s="848"/>
      <c r="Y63" s="848"/>
      <c r="Z63" s="848"/>
      <c r="AA63" s="848"/>
      <c r="AB63" s="848"/>
      <c r="AC63" s="848"/>
      <c r="AD63" s="848"/>
      <c r="AE63" s="848"/>
      <c r="AF63" s="848"/>
      <c r="AG63" s="848"/>
      <c r="AI63" s="373" t="str">
        <f t="shared" si="0"/>
        <v/>
      </c>
      <c r="AJ63" s="372" t="e">
        <f>VLOOKUP('別添１－３（個表)'!$G63,【参考】数式用!$P$4:$Q$54,2, FALSE)</f>
        <v>#N/A</v>
      </c>
      <c r="AK63" s="372" t="e">
        <f>VLOOKUP('別添１－３（個表)'!$G63,【参考】数式用!$P$4:$W$54,8, FALSE)</f>
        <v>#N/A</v>
      </c>
      <c r="AL63" s="372" t="e">
        <f>VLOOKUP('別添１－３（個表)'!$G63,【参考】数式用!$P$4:$AD$54,15,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IF(G64="","",VLOOKUP(G64,【参考】数式用!$A$4:$L$54,MATCH('別添１－３（個表)'!M64,【参考】数式用!$J$3:$L$3,0)+9,FALSE))</f>
        <v/>
      </c>
      <c r="O64" s="492" t="s">
        <v>2390</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848"/>
      <c r="X64" s="848"/>
      <c r="Y64" s="848"/>
      <c r="Z64" s="848"/>
      <c r="AA64" s="848"/>
      <c r="AB64" s="848"/>
      <c r="AC64" s="848"/>
      <c r="AD64" s="848"/>
      <c r="AE64" s="848"/>
      <c r="AF64" s="848"/>
      <c r="AG64" s="848"/>
      <c r="AI64" s="373" t="str">
        <f t="shared" si="0"/>
        <v/>
      </c>
      <c r="AJ64" s="372" t="e">
        <f>VLOOKUP('別添１－３（個表)'!$G64,【参考】数式用!$P$4:$Q$54,2, FALSE)</f>
        <v>#N/A</v>
      </c>
      <c r="AK64" s="372" t="e">
        <f>VLOOKUP('別添１－３（個表)'!$G64,【参考】数式用!$P$4:$W$54,8, FALSE)</f>
        <v>#N/A</v>
      </c>
      <c r="AL64" s="372" t="e">
        <f>VLOOKUP('別添１－３（個表)'!$G64,【参考】数式用!$P$4:$AD$54,15,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IF(G65="","",VLOOKUP(G65,【参考】数式用!$A$4:$L$54,MATCH('別添１－３（個表)'!M65,【参考】数式用!$J$3:$L$3,0)+9,FALSE))</f>
        <v/>
      </c>
      <c r="O65" s="492" t="s">
        <v>2390</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848"/>
      <c r="X65" s="848"/>
      <c r="Y65" s="848"/>
      <c r="Z65" s="848"/>
      <c r="AA65" s="848"/>
      <c r="AB65" s="848"/>
      <c r="AC65" s="848"/>
      <c r="AD65" s="848"/>
      <c r="AE65" s="848"/>
      <c r="AF65" s="848"/>
      <c r="AG65" s="848"/>
      <c r="AI65" s="373" t="str">
        <f t="shared" si="0"/>
        <v/>
      </c>
      <c r="AJ65" s="372" t="e">
        <f>VLOOKUP('別添１－３（個表)'!$G65,【参考】数式用!$P$4:$Q$54,2, FALSE)</f>
        <v>#N/A</v>
      </c>
      <c r="AK65" s="372" t="e">
        <f>VLOOKUP('別添１－３（個表)'!$G65,【参考】数式用!$P$4:$W$54,8, FALSE)</f>
        <v>#N/A</v>
      </c>
      <c r="AL65" s="372" t="e">
        <f>VLOOKUP('別添１－３（個表)'!$G65,【参考】数式用!$P$4:$AD$54,15,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IF(G66="","",VLOOKUP(G66,【参考】数式用!$A$4:$L$54,MATCH('別添１－３（個表)'!M66,【参考】数式用!$J$3:$L$3,0)+9,FALSE))</f>
        <v/>
      </c>
      <c r="O66" s="491" t="s">
        <v>2390</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848"/>
      <c r="X66" s="848"/>
      <c r="Y66" s="848"/>
      <c r="Z66" s="848"/>
      <c r="AA66" s="848"/>
      <c r="AB66" s="848"/>
      <c r="AC66" s="848"/>
      <c r="AD66" s="848"/>
      <c r="AE66" s="848"/>
      <c r="AF66" s="848"/>
      <c r="AG66" s="848"/>
      <c r="AI66" s="373" t="str">
        <f t="shared" si="0"/>
        <v/>
      </c>
      <c r="AJ66" s="372" t="e">
        <f>VLOOKUP('別添１－３（個表)'!$G66,【参考】数式用!$P$4:$Q$54,2, FALSE)</f>
        <v>#N/A</v>
      </c>
      <c r="AK66" s="372" t="e">
        <f>VLOOKUP('別添１－３（個表)'!$G66,【参考】数式用!$P$4:$W$54,8, FALSE)</f>
        <v>#N/A</v>
      </c>
      <c r="AL66" s="372" t="e">
        <f>VLOOKUP('別添１－３（個表)'!$G66,【参考】数式用!$P$4:$AD$54,15,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IF(G67="","",VLOOKUP(G67,【参考】数式用!$A$4:$L$54,MATCH('別添１－３（個表)'!M67,【参考】数式用!$J$3:$L$3,0)+9,FALSE))</f>
        <v/>
      </c>
      <c r="O67" s="492" t="s">
        <v>2390</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848"/>
      <c r="X67" s="848"/>
      <c r="Y67" s="848"/>
      <c r="Z67" s="848"/>
      <c r="AA67" s="848"/>
      <c r="AB67" s="848"/>
      <c r="AC67" s="848"/>
      <c r="AD67" s="848"/>
      <c r="AE67" s="848"/>
      <c r="AF67" s="848"/>
      <c r="AG67" s="848"/>
      <c r="AI67" s="373" t="str">
        <f t="shared" si="0"/>
        <v/>
      </c>
      <c r="AJ67" s="372" t="e">
        <f>VLOOKUP('別添１－３（個表)'!$G67,【参考】数式用!$P$4:$Q$54,2, FALSE)</f>
        <v>#N/A</v>
      </c>
      <c r="AK67" s="372" t="e">
        <f>VLOOKUP('別添１－３（個表)'!$G67,【参考】数式用!$P$4:$W$54,8, FALSE)</f>
        <v>#N/A</v>
      </c>
      <c r="AL67" s="372" t="e">
        <f>VLOOKUP('別添１－３（個表)'!$G67,【参考】数式用!$P$4:$AD$54,15,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IF(G68="","",VLOOKUP(G68,【参考】数式用!$A$4:$L$54,MATCH('別添１－３（個表)'!M68,【参考】数式用!$J$3:$L$3,0)+9,FALSE))</f>
        <v/>
      </c>
      <c r="O68" s="491" t="s">
        <v>2390</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848"/>
      <c r="X68" s="848"/>
      <c r="Y68" s="848"/>
      <c r="Z68" s="848"/>
      <c r="AA68" s="848"/>
      <c r="AB68" s="848"/>
      <c r="AC68" s="848"/>
      <c r="AD68" s="848"/>
      <c r="AE68" s="848"/>
      <c r="AF68" s="848"/>
      <c r="AG68" s="848"/>
      <c r="AI68" s="373" t="str">
        <f t="shared" si="0"/>
        <v/>
      </c>
      <c r="AJ68" s="372" t="e">
        <f>VLOOKUP('別添１－３（個表)'!$G68,【参考】数式用!$P$4:$Q$54,2, FALSE)</f>
        <v>#N/A</v>
      </c>
      <c r="AK68" s="372" t="e">
        <f>VLOOKUP('別添１－３（個表)'!$G68,【参考】数式用!$P$4:$W$54,8, FALSE)</f>
        <v>#N/A</v>
      </c>
      <c r="AL68" s="372" t="e">
        <f>VLOOKUP('別添１－３（個表)'!$G68,【参考】数式用!$P$4:$AD$54,15,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IF(G69="","",VLOOKUP(G69,【参考】数式用!$A$4:$L$54,MATCH('別添１－３（個表)'!M69,【参考】数式用!$J$3:$L$3,0)+9,FALSE))</f>
        <v/>
      </c>
      <c r="O69" s="492" t="s">
        <v>2390</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848"/>
      <c r="X69" s="848"/>
      <c r="Y69" s="848"/>
      <c r="Z69" s="848"/>
      <c r="AA69" s="848"/>
      <c r="AB69" s="848"/>
      <c r="AC69" s="848"/>
      <c r="AD69" s="848"/>
      <c r="AE69" s="848"/>
      <c r="AF69" s="848"/>
      <c r="AG69" s="848"/>
      <c r="AI69" s="373" t="str">
        <f t="shared" si="0"/>
        <v/>
      </c>
      <c r="AJ69" s="372" t="e">
        <f>VLOOKUP('別添１－３（個表)'!$G69,【参考】数式用!$P$4:$Q$54,2, FALSE)</f>
        <v>#N/A</v>
      </c>
      <c r="AK69" s="372" t="e">
        <f>VLOOKUP('別添１－３（個表)'!$G69,【参考】数式用!$P$4:$W$54,8, FALSE)</f>
        <v>#N/A</v>
      </c>
      <c r="AL69" s="372" t="e">
        <f>VLOOKUP('別添１－３（個表)'!$G69,【参考】数式用!$P$4:$AD$54,15,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IF(G70="","",VLOOKUP(G70,【参考】数式用!$A$4:$L$54,MATCH('別添１－３（個表)'!M70,【参考】数式用!$J$3:$L$3,0)+9,FALSE))</f>
        <v/>
      </c>
      <c r="O70" s="492" t="s">
        <v>2390</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848"/>
      <c r="X70" s="848"/>
      <c r="Y70" s="848"/>
      <c r="Z70" s="848"/>
      <c r="AA70" s="848"/>
      <c r="AB70" s="848"/>
      <c r="AC70" s="848"/>
      <c r="AD70" s="848"/>
      <c r="AE70" s="848"/>
      <c r="AF70" s="848"/>
      <c r="AG70" s="848"/>
      <c r="AI70" s="373" t="str">
        <f t="shared" si="0"/>
        <v/>
      </c>
      <c r="AJ70" s="372" t="e">
        <f>VLOOKUP('別添１－３（個表)'!$G70,【参考】数式用!$P$4:$Q$54,2, FALSE)</f>
        <v>#N/A</v>
      </c>
      <c r="AK70" s="372" t="e">
        <f>VLOOKUP('別添１－３（個表)'!$G70,【参考】数式用!$P$4:$W$54,8, FALSE)</f>
        <v>#N/A</v>
      </c>
      <c r="AL70" s="372" t="e">
        <f>VLOOKUP('別添１－３（個表)'!$G70,【参考】数式用!$P$4:$AD$54,15,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IF(G71="","",VLOOKUP(G71,【参考】数式用!$A$4:$L$54,MATCH('別添１－３（個表)'!M71,【参考】数式用!$J$3:$L$3,0)+9,FALSE))</f>
        <v/>
      </c>
      <c r="O71" s="491" t="s">
        <v>2390</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848"/>
      <c r="X71" s="848"/>
      <c r="Y71" s="848"/>
      <c r="Z71" s="848"/>
      <c r="AA71" s="848"/>
      <c r="AB71" s="848"/>
      <c r="AC71" s="848"/>
      <c r="AD71" s="848"/>
      <c r="AE71" s="848"/>
      <c r="AF71" s="848"/>
      <c r="AG71" s="848"/>
      <c r="AI71" s="373" t="str">
        <f t="shared" si="0"/>
        <v/>
      </c>
      <c r="AJ71" s="372" t="e">
        <f>VLOOKUP('別添１－３（個表)'!$G71,【参考】数式用!$P$4:$Q$54,2, FALSE)</f>
        <v>#N/A</v>
      </c>
      <c r="AK71" s="372" t="e">
        <f>VLOOKUP('別添１－３（個表)'!$G71,【参考】数式用!$P$4:$W$54,8, FALSE)</f>
        <v>#N/A</v>
      </c>
      <c r="AL71" s="372" t="e">
        <f>VLOOKUP('別添１－３（個表)'!$G71,【参考】数式用!$P$4:$AD$54,15,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IF(G72="","",VLOOKUP(G72,【参考】数式用!$A$4:$L$54,MATCH('別添１－３（個表)'!M72,【参考】数式用!$J$3:$L$3,0)+9,FALSE))</f>
        <v/>
      </c>
      <c r="O72" s="492" t="s">
        <v>2390</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848"/>
      <c r="X72" s="848"/>
      <c r="Y72" s="848"/>
      <c r="Z72" s="848"/>
      <c r="AA72" s="848"/>
      <c r="AB72" s="848"/>
      <c r="AC72" s="848"/>
      <c r="AD72" s="848"/>
      <c r="AE72" s="848"/>
      <c r="AF72" s="848"/>
      <c r="AG72" s="848"/>
      <c r="AI72" s="373" t="str">
        <f t="shared" si="0"/>
        <v/>
      </c>
      <c r="AJ72" s="372" t="e">
        <f>VLOOKUP('別添１－３（個表)'!$G72,【参考】数式用!$P$4:$Q$54,2, FALSE)</f>
        <v>#N/A</v>
      </c>
      <c r="AK72" s="372" t="e">
        <f>VLOOKUP('別添１－３（個表)'!$G72,【参考】数式用!$P$4:$W$54,8, FALSE)</f>
        <v>#N/A</v>
      </c>
      <c r="AL72" s="372" t="e">
        <f>VLOOKUP('別添１－３（個表)'!$G72,【参考】数式用!$P$4:$AD$54,15,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IF(G73="","",VLOOKUP(G73,【参考】数式用!$A$4:$L$54,MATCH('別添１－３（個表)'!M73,【参考】数式用!$J$3:$L$3,0)+9,FALSE))</f>
        <v/>
      </c>
      <c r="O73" s="492" t="s">
        <v>2390</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848"/>
      <c r="X73" s="848"/>
      <c r="Y73" s="848"/>
      <c r="Z73" s="848"/>
      <c r="AA73" s="848"/>
      <c r="AB73" s="848"/>
      <c r="AC73" s="848"/>
      <c r="AD73" s="848"/>
      <c r="AE73" s="848"/>
      <c r="AF73" s="848"/>
      <c r="AG73" s="848"/>
      <c r="AI73" s="373" t="str">
        <f t="shared" si="0"/>
        <v/>
      </c>
      <c r="AJ73" s="372" t="e">
        <f>VLOOKUP('別添１－３（個表)'!$G73,【参考】数式用!$P$4:$Q$54,2, FALSE)</f>
        <v>#N/A</v>
      </c>
      <c r="AK73" s="372" t="e">
        <f>VLOOKUP('別添１－３（個表)'!$G73,【参考】数式用!$P$4:$W$54,8, FALSE)</f>
        <v>#N/A</v>
      </c>
      <c r="AL73" s="372" t="e">
        <f>VLOOKUP('別添１－３（個表)'!$G73,【参考】数式用!$P$4:$AD$54,15,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IF(G74="","",VLOOKUP(G74,【参考】数式用!$A$4:$L$54,MATCH('別添１－３（個表)'!M74,【参考】数式用!$J$3:$L$3,0)+9,FALSE))</f>
        <v/>
      </c>
      <c r="O74" s="491" t="s">
        <v>2390</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848"/>
      <c r="X74" s="848"/>
      <c r="Y74" s="848"/>
      <c r="Z74" s="848"/>
      <c r="AA74" s="848"/>
      <c r="AB74" s="848"/>
      <c r="AC74" s="848"/>
      <c r="AD74" s="848"/>
      <c r="AE74" s="848"/>
      <c r="AF74" s="848"/>
      <c r="AG74" s="848"/>
      <c r="AI74" s="373" t="str">
        <f t="shared" si="0"/>
        <v/>
      </c>
      <c r="AJ74" s="372" t="e">
        <f>VLOOKUP('別添１－３（個表)'!$G74,【参考】数式用!$P$4:$Q$54,2, FALSE)</f>
        <v>#N/A</v>
      </c>
      <c r="AK74" s="372" t="e">
        <f>VLOOKUP('別添１－３（個表)'!$G74,【参考】数式用!$P$4:$W$54,8, FALSE)</f>
        <v>#N/A</v>
      </c>
      <c r="AL74" s="372" t="e">
        <f>VLOOKUP('別添１－３（個表)'!$G74,【参考】数式用!$P$4:$AD$54,15,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IF(G75="","",VLOOKUP(G75,【参考】数式用!$A$4:$L$54,MATCH('別添１－３（個表)'!M75,【参考】数式用!$J$3:$L$3,0)+9,FALSE))</f>
        <v/>
      </c>
      <c r="O75" s="492" t="s">
        <v>2390</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848"/>
      <c r="X75" s="848"/>
      <c r="Y75" s="848"/>
      <c r="Z75" s="848"/>
      <c r="AA75" s="848"/>
      <c r="AB75" s="848"/>
      <c r="AC75" s="848"/>
      <c r="AD75" s="848"/>
      <c r="AE75" s="848"/>
      <c r="AF75" s="848"/>
      <c r="AG75" s="848"/>
      <c r="AI75" s="373" t="str">
        <f t="shared" si="0"/>
        <v/>
      </c>
      <c r="AJ75" s="372" t="e">
        <f>VLOOKUP('別添１－３（個表)'!$G75,【参考】数式用!$P$4:$Q$54,2, FALSE)</f>
        <v>#N/A</v>
      </c>
      <c r="AK75" s="372" t="e">
        <f>VLOOKUP('別添１－３（個表)'!$G75,【参考】数式用!$P$4:$W$54,8, FALSE)</f>
        <v>#N/A</v>
      </c>
      <c r="AL75" s="372" t="e">
        <f>VLOOKUP('別添１－３（個表)'!$G75,【参考】数式用!$P$4:$AD$54,15,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IF(G76="","",VLOOKUP(G76,【参考】数式用!$A$4:$L$54,MATCH('別添１－３（個表)'!M76,【参考】数式用!$J$3:$L$3,0)+9,FALSE))</f>
        <v/>
      </c>
      <c r="O76" s="492" t="s">
        <v>2390</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848"/>
      <c r="X76" s="848"/>
      <c r="Y76" s="848"/>
      <c r="Z76" s="848"/>
      <c r="AA76" s="848"/>
      <c r="AB76" s="848"/>
      <c r="AC76" s="848"/>
      <c r="AD76" s="848"/>
      <c r="AE76" s="848"/>
      <c r="AF76" s="848"/>
      <c r="AG76" s="848"/>
      <c r="AI76" s="373" t="str">
        <f t="shared" si="0"/>
        <v/>
      </c>
      <c r="AJ76" s="372" t="e">
        <f>VLOOKUP('別添１－３（個表)'!$G76,【参考】数式用!$P$4:$Q$54,2, FALSE)</f>
        <v>#N/A</v>
      </c>
      <c r="AK76" s="372" t="e">
        <f>VLOOKUP('別添１－３（個表)'!$G76,【参考】数式用!$P$4:$W$54,8, FALSE)</f>
        <v>#N/A</v>
      </c>
      <c r="AL76" s="372" t="e">
        <f>VLOOKUP('別添１－３（個表)'!$G76,【参考】数式用!$P$4:$AD$54,15,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IF(G77="","",VLOOKUP(G77,【参考】数式用!$A$4:$L$54,MATCH('別添１－３（個表)'!M77,【参考】数式用!$J$3:$L$3,0)+9,FALSE))</f>
        <v/>
      </c>
      <c r="O77" s="491" t="s">
        <v>2390</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848"/>
      <c r="X77" s="848"/>
      <c r="Y77" s="848"/>
      <c r="Z77" s="848"/>
      <c r="AA77" s="848"/>
      <c r="AB77" s="848"/>
      <c r="AC77" s="848"/>
      <c r="AD77" s="848"/>
      <c r="AE77" s="848"/>
      <c r="AF77" s="848"/>
      <c r="AG77" s="848"/>
      <c r="AI77" s="373" t="str">
        <f t="shared" si="0"/>
        <v/>
      </c>
      <c r="AJ77" s="372" t="e">
        <f>VLOOKUP('別添１－３（個表)'!$G77,【参考】数式用!$P$4:$Q$54,2, FALSE)</f>
        <v>#N/A</v>
      </c>
      <c r="AK77" s="372" t="e">
        <f>VLOOKUP('別添１－３（個表)'!$G77,【参考】数式用!$P$4:$W$54,8, FALSE)</f>
        <v>#N/A</v>
      </c>
      <c r="AL77" s="372" t="e">
        <f>VLOOKUP('別添１－３（個表)'!$G77,【参考】数式用!$P$4:$AD$54,15,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IF(G78="","",VLOOKUP(G78,【参考】数式用!$A$4:$L$54,MATCH('別添１－３（個表)'!M78,【参考】数式用!$J$3:$L$3,0)+9,FALSE))</f>
        <v/>
      </c>
      <c r="O78" s="492" t="s">
        <v>2390</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848"/>
      <c r="X78" s="848"/>
      <c r="Y78" s="848"/>
      <c r="Z78" s="848"/>
      <c r="AA78" s="848"/>
      <c r="AB78" s="848"/>
      <c r="AC78" s="848"/>
      <c r="AD78" s="848"/>
      <c r="AE78" s="848"/>
      <c r="AF78" s="848"/>
      <c r="AG78" s="848"/>
      <c r="AI78" s="373" t="str">
        <f t="shared" si="0"/>
        <v/>
      </c>
      <c r="AJ78" s="372" t="e">
        <f>VLOOKUP('別添１－３（個表)'!$G78,【参考】数式用!$P$4:$Q$54,2, FALSE)</f>
        <v>#N/A</v>
      </c>
      <c r="AK78" s="372" t="e">
        <f>VLOOKUP('別添１－３（個表)'!$G78,【参考】数式用!$P$4:$W$54,8, FALSE)</f>
        <v>#N/A</v>
      </c>
      <c r="AL78" s="372" t="e">
        <f>VLOOKUP('別添１－３（個表)'!$G78,【参考】数式用!$P$4:$AD$54,15,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IF(G79="","",VLOOKUP(G79,【参考】数式用!$A$4:$L$54,MATCH('別添１－３（個表)'!M79,【参考】数式用!$J$3:$L$3,0)+9,FALSE))</f>
        <v/>
      </c>
      <c r="O79" s="492" t="s">
        <v>2390</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848"/>
      <c r="X79" s="848"/>
      <c r="Y79" s="848"/>
      <c r="Z79" s="848"/>
      <c r="AA79" s="848"/>
      <c r="AB79" s="848"/>
      <c r="AC79" s="848"/>
      <c r="AD79" s="848"/>
      <c r="AE79" s="848"/>
      <c r="AF79" s="848"/>
      <c r="AG79" s="848"/>
      <c r="AI79" s="373" t="str">
        <f t="shared" ref="AI79:AI114" si="11">IF(T79="○", F79, "")</f>
        <v/>
      </c>
      <c r="AJ79" s="372" t="e">
        <f>VLOOKUP('別添１－３（個表)'!$G79,【参考】数式用!$P$4:$Q$54,2, FALSE)</f>
        <v>#N/A</v>
      </c>
      <c r="AK79" s="372" t="e">
        <f>VLOOKUP('別添１－３（個表)'!$G79,【参考】数式用!$P$4:$W$54,8, FALSE)</f>
        <v>#N/A</v>
      </c>
      <c r="AL79" s="372" t="e">
        <f>VLOOKUP('別添１－３（個表)'!$G79,【参考】数式用!$P$4:$AD$54,15,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IF(G80="","",VLOOKUP(G80,【参考】数式用!$A$4:$L$54,MATCH('別添１－３（個表)'!M80,【参考】数式用!$J$3:$L$3,0)+9,FALSE))</f>
        <v/>
      </c>
      <c r="O80" s="491" t="s">
        <v>2390</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848"/>
      <c r="X80" s="848"/>
      <c r="Y80" s="848"/>
      <c r="Z80" s="848"/>
      <c r="AA80" s="848"/>
      <c r="AB80" s="848"/>
      <c r="AC80" s="848"/>
      <c r="AD80" s="848"/>
      <c r="AE80" s="848"/>
      <c r="AF80" s="848"/>
      <c r="AG80" s="848"/>
      <c r="AI80" s="373" t="str">
        <f t="shared" si="11"/>
        <v/>
      </c>
      <c r="AJ80" s="372" t="e">
        <f>VLOOKUP('別添１－３（個表)'!$G80,【参考】数式用!$P$4:$Q$54,2, FALSE)</f>
        <v>#N/A</v>
      </c>
      <c r="AK80" s="372" t="e">
        <f>VLOOKUP('別添１－３（個表)'!$G80,【参考】数式用!$P$4:$W$54,8, FALSE)</f>
        <v>#N/A</v>
      </c>
      <c r="AL80" s="372" t="e">
        <f>VLOOKUP('別添１－３（個表)'!$G80,【参考】数式用!$P$4:$AD$54,15,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IF(G81="","",VLOOKUP(G81,【参考】数式用!$A$4:$L$54,MATCH('別添１－３（個表)'!M81,【参考】数式用!$J$3:$L$3,0)+9,FALSE))</f>
        <v/>
      </c>
      <c r="O81" s="492" t="s">
        <v>2390</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848"/>
      <c r="X81" s="848"/>
      <c r="Y81" s="848"/>
      <c r="Z81" s="848"/>
      <c r="AA81" s="848"/>
      <c r="AB81" s="848"/>
      <c r="AC81" s="848"/>
      <c r="AD81" s="848"/>
      <c r="AE81" s="848"/>
      <c r="AF81" s="848"/>
      <c r="AG81" s="848"/>
      <c r="AI81" s="373" t="str">
        <f t="shared" si="11"/>
        <v/>
      </c>
      <c r="AJ81" s="372" t="e">
        <f>VLOOKUP('別添１－３（個表)'!$G81,【参考】数式用!$P$4:$Q$54,2, FALSE)</f>
        <v>#N/A</v>
      </c>
      <c r="AK81" s="372" t="e">
        <f>VLOOKUP('別添１－３（個表)'!$G81,【参考】数式用!$P$4:$W$54,8, FALSE)</f>
        <v>#N/A</v>
      </c>
      <c r="AL81" s="372" t="e">
        <f>VLOOKUP('別添１－３（個表)'!$G81,【参考】数式用!$P$4:$AD$54,15,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IF(G82="","",VLOOKUP(G82,【参考】数式用!$A$4:$L$54,MATCH('別添１－３（個表)'!M82,【参考】数式用!$J$3:$L$3,0)+9,FALSE))</f>
        <v/>
      </c>
      <c r="O82" s="492" t="s">
        <v>2390</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848"/>
      <c r="X82" s="848"/>
      <c r="Y82" s="848"/>
      <c r="Z82" s="848"/>
      <c r="AA82" s="848"/>
      <c r="AB82" s="848"/>
      <c r="AC82" s="848"/>
      <c r="AD82" s="848"/>
      <c r="AE82" s="848"/>
      <c r="AF82" s="848"/>
      <c r="AG82" s="848"/>
      <c r="AI82" s="373" t="str">
        <f t="shared" si="11"/>
        <v/>
      </c>
      <c r="AJ82" s="372" t="e">
        <f>VLOOKUP('別添１－３（個表)'!$G82,【参考】数式用!$P$4:$Q$54,2, FALSE)</f>
        <v>#N/A</v>
      </c>
      <c r="AK82" s="372" t="e">
        <f>VLOOKUP('別添１－３（個表)'!$G82,【参考】数式用!$P$4:$W$54,8, FALSE)</f>
        <v>#N/A</v>
      </c>
      <c r="AL82" s="372" t="e">
        <f>VLOOKUP('別添１－３（個表)'!$G82,【参考】数式用!$P$4:$AD$54,15,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IF(G83="","",VLOOKUP(G83,【参考】数式用!$A$4:$L$54,MATCH('別添１－３（個表)'!M83,【参考】数式用!$J$3:$L$3,0)+9,FALSE))</f>
        <v/>
      </c>
      <c r="O83" s="491" t="s">
        <v>2390</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848"/>
      <c r="X83" s="848"/>
      <c r="Y83" s="848"/>
      <c r="Z83" s="848"/>
      <c r="AA83" s="848"/>
      <c r="AB83" s="848"/>
      <c r="AC83" s="848"/>
      <c r="AD83" s="848"/>
      <c r="AE83" s="848"/>
      <c r="AF83" s="848"/>
      <c r="AG83" s="848"/>
      <c r="AI83" s="373" t="str">
        <f t="shared" si="11"/>
        <v/>
      </c>
      <c r="AJ83" s="372" t="e">
        <f>VLOOKUP('別添１－３（個表)'!$G83,【参考】数式用!$P$4:$Q$54,2, FALSE)</f>
        <v>#N/A</v>
      </c>
      <c r="AK83" s="372" t="e">
        <f>VLOOKUP('別添１－３（個表)'!$G83,【参考】数式用!$P$4:$W$54,8, FALSE)</f>
        <v>#N/A</v>
      </c>
      <c r="AL83" s="372" t="e">
        <f>VLOOKUP('別添１－３（個表)'!$G83,【参考】数式用!$P$4:$AD$54,15,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IF(G84="","",VLOOKUP(G84,【参考】数式用!$A$4:$L$54,MATCH('別添１－３（個表)'!M84,【参考】数式用!$J$3:$L$3,0)+9,FALSE))</f>
        <v/>
      </c>
      <c r="O84" s="492" t="s">
        <v>2390</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848"/>
      <c r="X84" s="848"/>
      <c r="Y84" s="848"/>
      <c r="Z84" s="848"/>
      <c r="AA84" s="848"/>
      <c r="AB84" s="848"/>
      <c r="AC84" s="848"/>
      <c r="AD84" s="848"/>
      <c r="AE84" s="848"/>
      <c r="AF84" s="848"/>
      <c r="AG84" s="848"/>
      <c r="AI84" s="373" t="str">
        <f t="shared" si="11"/>
        <v/>
      </c>
      <c r="AJ84" s="372" t="e">
        <f>VLOOKUP('別添１－３（個表)'!$G84,【参考】数式用!$P$4:$Q$54,2, FALSE)</f>
        <v>#N/A</v>
      </c>
      <c r="AK84" s="372" t="e">
        <f>VLOOKUP('別添１－３（個表)'!$G84,【参考】数式用!$P$4:$W$54,8, FALSE)</f>
        <v>#N/A</v>
      </c>
      <c r="AL84" s="372" t="e">
        <f>VLOOKUP('別添１－３（個表)'!$G84,【参考】数式用!$P$4:$AD$54,15,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IF(G85="","",VLOOKUP(G85,【参考】数式用!$A$4:$L$54,MATCH('別添１－３（個表)'!M85,【参考】数式用!$J$3:$L$3,0)+9,FALSE))</f>
        <v/>
      </c>
      <c r="O85" s="492" t="s">
        <v>2390</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848"/>
      <c r="X85" s="848"/>
      <c r="Y85" s="848"/>
      <c r="Z85" s="848"/>
      <c r="AA85" s="848"/>
      <c r="AB85" s="848"/>
      <c r="AC85" s="848"/>
      <c r="AD85" s="848"/>
      <c r="AE85" s="848"/>
      <c r="AF85" s="848"/>
      <c r="AG85" s="848"/>
      <c r="AI85" s="373" t="str">
        <f t="shared" si="11"/>
        <v/>
      </c>
      <c r="AJ85" s="372" t="e">
        <f>VLOOKUP('別添１－３（個表)'!$G85,【参考】数式用!$P$4:$Q$54,2, FALSE)</f>
        <v>#N/A</v>
      </c>
      <c r="AK85" s="372" t="e">
        <f>VLOOKUP('別添１－３（個表)'!$G85,【参考】数式用!$P$4:$W$54,8, FALSE)</f>
        <v>#N/A</v>
      </c>
      <c r="AL85" s="372" t="e">
        <f>VLOOKUP('別添１－３（個表)'!$G85,【参考】数式用!$P$4:$AD$54,15,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IF(G86="","",VLOOKUP(G86,【参考】数式用!$A$4:$L$54,MATCH('別添１－３（個表)'!M86,【参考】数式用!$J$3:$L$3,0)+9,FALSE))</f>
        <v/>
      </c>
      <c r="O86" s="491" t="s">
        <v>2390</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848"/>
      <c r="X86" s="848"/>
      <c r="Y86" s="848"/>
      <c r="Z86" s="848"/>
      <c r="AA86" s="848"/>
      <c r="AB86" s="848"/>
      <c r="AC86" s="848"/>
      <c r="AD86" s="848"/>
      <c r="AE86" s="848"/>
      <c r="AF86" s="848"/>
      <c r="AG86" s="848"/>
      <c r="AI86" s="373" t="str">
        <f t="shared" si="11"/>
        <v/>
      </c>
      <c r="AJ86" s="372" t="e">
        <f>VLOOKUP('別添１－３（個表)'!$G86,【参考】数式用!$P$4:$Q$54,2, FALSE)</f>
        <v>#N/A</v>
      </c>
      <c r="AK86" s="372" t="e">
        <f>VLOOKUP('別添１－３（個表)'!$G86,【参考】数式用!$P$4:$W$54,8, FALSE)</f>
        <v>#N/A</v>
      </c>
      <c r="AL86" s="372" t="e">
        <f>VLOOKUP('別添１－３（個表)'!$G86,【参考】数式用!$P$4:$AD$54,15,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IF(G87="","",VLOOKUP(G87,【参考】数式用!$A$4:$L$54,MATCH('別添１－３（個表)'!M87,【参考】数式用!$J$3:$L$3,0)+9,FALSE))</f>
        <v/>
      </c>
      <c r="O87" s="492" t="s">
        <v>2390</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848"/>
      <c r="X87" s="848"/>
      <c r="Y87" s="848"/>
      <c r="Z87" s="848"/>
      <c r="AA87" s="848"/>
      <c r="AB87" s="848"/>
      <c r="AC87" s="848"/>
      <c r="AD87" s="848"/>
      <c r="AE87" s="848"/>
      <c r="AF87" s="848"/>
      <c r="AG87" s="848"/>
      <c r="AI87" s="373" t="str">
        <f t="shared" si="11"/>
        <v/>
      </c>
      <c r="AJ87" s="372" t="e">
        <f>VLOOKUP('別添１－３（個表)'!$G87,【参考】数式用!$P$4:$Q$54,2, FALSE)</f>
        <v>#N/A</v>
      </c>
      <c r="AK87" s="372" t="e">
        <f>VLOOKUP('別添１－３（個表)'!$G87,【参考】数式用!$P$4:$W$54,8, FALSE)</f>
        <v>#N/A</v>
      </c>
      <c r="AL87" s="372" t="e">
        <f>VLOOKUP('別添１－３（個表)'!$G87,【参考】数式用!$P$4:$AD$54,15,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IF(G88="","",VLOOKUP(G88,【参考】数式用!$A$4:$L$54,MATCH('別添１－３（個表)'!M88,【参考】数式用!$J$3:$L$3,0)+9,FALSE))</f>
        <v/>
      </c>
      <c r="O88" s="492" t="s">
        <v>2390</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848"/>
      <c r="X88" s="848"/>
      <c r="Y88" s="848"/>
      <c r="Z88" s="848"/>
      <c r="AA88" s="848"/>
      <c r="AB88" s="848"/>
      <c r="AC88" s="848"/>
      <c r="AD88" s="848"/>
      <c r="AE88" s="848"/>
      <c r="AF88" s="848"/>
      <c r="AG88" s="848"/>
      <c r="AI88" s="373" t="str">
        <f t="shared" si="11"/>
        <v/>
      </c>
      <c r="AJ88" s="372" t="e">
        <f>VLOOKUP('別添１－３（個表)'!$G88,【参考】数式用!$P$4:$Q$54,2, FALSE)</f>
        <v>#N/A</v>
      </c>
      <c r="AK88" s="372" t="e">
        <f>VLOOKUP('別添１－３（個表)'!$G88,【参考】数式用!$P$4:$W$54,8, FALSE)</f>
        <v>#N/A</v>
      </c>
      <c r="AL88" s="372" t="e">
        <f>VLOOKUP('別添１－３（個表)'!$G88,【参考】数式用!$P$4:$AD$54,15,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IF(G89="","",VLOOKUP(G89,【参考】数式用!$A$4:$L$54,MATCH('別添１－３（個表)'!M89,【参考】数式用!$J$3:$L$3,0)+9,FALSE))</f>
        <v/>
      </c>
      <c r="O89" s="491" t="s">
        <v>2390</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848"/>
      <c r="X89" s="848"/>
      <c r="Y89" s="848"/>
      <c r="Z89" s="848"/>
      <c r="AA89" s="848"/>
      <c r="AB89" s="848"/>
      <c r="AC89" s="848"/>
      <c r="AD89" s="848"/>
      <c r="AE89" s="848"/>
      <c r="AF89" s="848"/>
      <c r="AG89" s="848"/>
      <c r="AI89" s="373" t="str">
        <f t="shared" si="11"/>
        <v/>
      </c>
      <c r="AJ89" s="372" t="e">
        <f>VLOOKUP('別添１－３（個表)'!$G89,【参考】数式用!$P$4:$Q$54,2, FALSE)</f>
        <v>#N/A</v>
      </c>
      <c r="AK89" s="372" t="e">
        <f>VLOOKUP('別添１－３（個表)'!$G89,【参考】数式用!$P$4:$W$54,8, FALSE)</f>
        <v>#N/A</v>
      </c>
      <c r="AL89" s="372" t="e">
        <f>VLOOKUP('別添１－３（個表)'!$G89,【参考】数式用!$P$4:$AD$54,15,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IF(G90="","",VLOOKUP(G90,【参考】数式用!$A$4:$L$54,MATCH('別添１－３（個表)'!M90,【参考】数式用!$J$3:$L$3,0)+9,FALSE))</f>
        <v/>
      </c>
      <c r="O90" s="492" t="s">
        <v>2390</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848"/>
      <c r="X90" s="848"/>
      <c r="Y90" s="848"/>
      <c r="Z90" s="848"/>
      <c r="AA90" s="848"/>
      <c r="AB90" s="848"/>
      <c r="AC90" s="848"/>
      <c r="AD90" s="848"/>
      <c r="AE90" s="848"/>
      <c r="AF90" s="848"/>
      <c r="AG90" s="848"/>
      <c r="AI90" s="373" t="str">
        <f t="shared" si="11"/>
        <v/>
      </c>
      <c r="AJ90" s="372" t="e">
        <f>VLOOKUP('別添１－３（個表)'!$G90,【参考】数式用!$P$4:$Q$54,2, FALSE)</f>
        <v>#N/A</v>
      </c>
      <c r="AK90" s="372" t="e">
        <f>VLOOKUP('別添１－３（個表)'!$G90,【参考】数式用!$P$4:$W$54,8, FALSE)</f>
        <v>#N/A</v>
      </c>
      <c r="AL90" s="372" t="e">
        <f>VLOOKUP('別添１－３（個表)'!$G90,【参考】数式用!$P$4:$AD$54,15,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IF(G91="","",VLOOKUP(G91,【参考】数式用!$A$4:$L$54,MATCH('別添１－３（個表)'!M91,【参考】数式用!$J$3:$L$3,0)+9,FALSE))</f>
        <v/>
      </c>
      <c r="O91" s="492" t="s">
        <v>2390</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848"/>
      <c r="X91" s="848"/>
      <c r="Y91" s="848"/>
      <c r="Z91" s="848"/>
      <c r="AA91" s="848"/>
      <c r="AB91" s="848"/>
      <c r="AC91" s="848"/>
      <c r="AD91" s="848"/>
      <c r="AE91" s="848"/>
      <c r="AF91" s="848"/>
      <c r="AG91" s="848"/>
      <c r="AI91" s="373" t="str">
        <f t="shared" si="11"/>
        <v/>
      </c>
      <c r="AJ91" s="372" t="e">
        <f>VLOOKUP('別添１－３（個表)'!$G91,【参考】数式用!$P$4:$Q$54,2, FALSE)</f>
        <v>#N/A</v>
      </c>
      <c r="AK91" s="372" t="e">
        <f>VLOOKUP('別添１－３（個表)'!$G91,【参考】数式用!$P$4:$W$54,8, FALSE)</f>
        <v>#N/A</v>
      </c>
      <c r="AL91" s="372" t="e">
        <f>VLOOKUP('別添１－３（個表)'!$G91,【参考】数式用!$P$4:$AD$54,15,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IF(G92="","",VLOOKUP(G92,【参考】数式用!$A$4:$L$54,MATCH('別添１－３（個表)'!M92,【参考】数式用!$J$3:$L$3,0)+9,FALSE))</f>
        <v/>
      </c>
      <c r="O92" s="491" t="s">
        <v>2390</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848"/>
      <c r="X92" s="848"/>
      <c r="Y92" s="848"/>
      <c r="Z92" s="848"/>
      <c r="AA92" s="848"/>
      <c r="AB92" s="848"/>
      <c r="AC92" s="848"/>
      <c r="AD92" s="848"/>
      <c r="AE92" s="848"/>
      <c r="AF92" s="848"/>
      <c r="AG92" s="848"/>
      <c r="AI92" s="373" t="str">
        <f t="shared" si="11"/>
        <v/>
      </c>
      <c r="AJ92" s="372" t="e">
        <f>VLOOKUP('別添１－３（個表)'!$G92,【参考】数式用!$P$4:$Q$54,2, FALSE)</f>
        <v>#N/A</v>
      </c>
      <c r="AK92" s="372" t="e">
        <f>VLOOKUP('別添１－３（個表)'!$G92,【参考】数式用!$P$4:$W$54,8, FALSE)</f>
        <v>#N/A</v>
      </c>
      <c r="AL92" s="372" t="e">
        <f>VLOOKUP('別添１－３（個表)'!$G92,【参考】数式用!$P$4:$AD$54,15,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IF(G93="","",VLOOKUP(G93,【参考】数式用!$A$4:$L$54,MATCH('別添１－３（個表)'!M93,【参考】数式用!$J$3:$L$3,0)+9,FALSE))</f>
        <v/>
      </c>
      <c r="O93" s="492" t="s">
        <v>2390</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848"/>
      <c r="X93" s="848"/>
      <c r="Y93" s="848"/>
      <c r="Z93" s="848"/>
      <c r="AA93" s="848"/>
      <c r="AB93" s="848"/>
      <c r="AC93" s="848"/>
      <c r="AD93" s="848"/>
      <c r="AE93" s="848"/>
      <c r="AF93" s="848"/>
      <c r="AG93" s="848"/>
      <c r="AI93" s="373" t="str">
        <f t="shared" si="11"/>
        <v/>
      </c>
      <c r="AJ93" s="372" t="e">
        <f>VLOOKUP('別添１－３（個表)'!$G93,【参考】数式用!$P$4:$Q$54,2, FALSE)</f>
        <v>#N/A</v>
      </c>
      <c r="AK93" s="372" t="e">
        <f>VLOOKUP('別添１－３（個表)'!$G93,【参考】数式用!$P$4:$W$54,8, FALSE)</f>
        <v>#N/A</v>
      </c>
      <c r="AL93" s="372" t="e">
        <f>VLOOKUP('別添１－３（個表)'!$G93,【参考】数式用!$P$4:$AD$54,15,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IF(G94="","",VLOOKUP(G94,【参考】数式用!$A$4:$L$54,MATCH('別添１－３（個表)'!M94,【参考】数式用!$J$3:$L$3,0)+9,FALSE))</f>
        <v/>
      </c>
      <c r="O94" s="491" t="s">
        <v>2390</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848"/>
      <c r="X94" s="848"/>
      <c r="Y94" s="848"/>
      <c r="Z94" s="848"/>
      <c r="AA94" s="848"/>
      <c r="AB94" s="848"/>
      <c r="AC94" s="848"/>
      <c r="AD94" s="848"/>
      <c r="AE94" s="848"/>
      <c r="AF94" s="848"/>
      <c r="AG94" s="848"/>
      <c r="AI94" s="373" t="str">
        <f t="shared" si="11"/>
        <v/>
      </c>
      <c r="AJ94" s="372" t="e">
        <f>VLOOKUP('別添１－３（個表)'!$G94,【参考】数式用!$P$4:$Q$54,2, FALSE)</f>
        <v>#N/A</v>
      </c>
      <c r="AK94" s="372" t="e">
        <f>VLOOKUP('別添１－３（個表)'!$G94,【参考】数式用!$P$4:$W$54,8, FALSE)</f>
        <v>#N/A</v>
      </c>
      <c r="AL94" s="372" t="e">
        <f>VLOOKUP('別添１－３（個表)'!$G94,【参考】数式用!$P$4:$AD$54,15,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IF(G95="","",VLOOKUP(G95,【参考】数式用!$A$4:$L$54,MATCH('別添１－３（個表)'!M95,【参考】数式用!$J$3:$L$3,0)+9,FALSE))</f>
        <v/>
      </c>
      <c r="O95" s="492" t="s">
        <v>2390</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848"/>
      <c r="X95" s="848"/>
      <c r="Y95" s="848"/>
      <c r="Z95" s="848"/>
      <c r="AA95" s="848"/>
      <c r="AB95" s="848"/>
      <c r="AC95" s="848"/>
      <c r="AD95" s="848"/>
      <c r="AE95" s="848"/>
      <c r="AF95" s="848"/>
      <c r="AG95" s="848"/>
      <c r="AI95" s="373" t="str">
        <f t="shared" si="11"/>
        <v/>
      </c>
      <c r="AJ95" s="372" t="e">
        <f>VLOOKUP('別添１－３（個表)'!$G95,【参考】数式用!$P$4:$Q$54,2, FALSE)</f>
        <v>#N/A</v>
      </c>
      <c r="AK95" s="372" t="e">
        <f>VLOOKUP('別添１－３（個表)'!$G95,【参考】数式用!$P$4:$W$54,8, FALSE)</f>
        <v>#N/A</v>
      </c>
      <c r="AL95" s="372" t="e">
        <f>VLOOKUP('別添１－３（個表)'!$G95,【参考】数式用!$P$4:$AD$54,15,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IF(G96="","",VLOOKUP(G96,【参考】数式用!$A$4:$L$54,MATCH('別添１－３（個表)'!M96,【参考】数式用!$J$3:$L$3,0)+9,FALSE))</f>
        <v/>
      </c>
      <c r="O96" s="492" t="s">
        <v>2390</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848"/>
      <c r="X96" s="848"/>
      <c r="Y96" s="848"/>
      <c r="Z96" s="848"/>
      <c r="AA96" s="848"/>
      <c r="AB96" s="848"/>
      <c r="AC96" s="848"/>
      <c r="AD96" s="848"/>
      <c r="AE96" s="848"/>
      <c r="AF96" s="848"/>
      <c r="AG96" s="848"/>
      <c r="AI96" s="373" t="str">
        <f t="shared" si="11"/>
        <v/>
      </c>
      <c r="AJ96" s="372" t="e">
        <f>VLOOKUP('別添１－３（個表)'!$G96,【参考】数式用!$P$4:$Q$54,2, FALSE)</f>
        <v>#N/A</v>
      </c>
      <c r="AK96" s="372" t="e">
        <f>VLOOKUP('別添１－３（個表)'!$G96,【参考】数式用!$P$4:$W$54,8, FALSE)</f>
        <v>#N/A</v>
      </c>
      <c r="AL96" s="372" t="e">
        <f>VLOOKUP('別添１－３（個表)'!$G96,【参考】数式用!$P$4:$AD$54,15,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IF(G97="","",VLOOKUP(G97,【参考】数式用!$A$4:$L$54,MATCH('別添１－３（個表)'!M97,【参考】数式用!$J$3:$L$3,0)+9,FALSE))</f>
        <v/>
      </c>
      <c r="O97" s="491" t="s">
        <v>2390</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848"/>
      <c r="X97" s="848"/>
      <c r="Y97" s="848"/>
      <c r="Z97" s="848"/>
      <c r="AA97" s="848"/>
      <c r="AB97" s="848"/>
      <c r="AC97" s="848"/>
      <c r="AD97" s="848"/>
      <c r="AE97" s="848"/>
      <c r="AF97" s="848"/>
      <c r="AG97" s="848"/>
      <c r="AI97" s="373" t="str">
        <f t="shared" si="11"/>
        <v/>
      </c>
      <c r="AJ97" s="372" t="e">
        <f>VLOOKUP('別添１－３（個表)'!$G97,【参考】数式用!$P$4:$Q$54,2, FALSE)</f>
        <v>#N/A</v>
      </c>
      <c r="AK97" s="372" t="e">
        <f>VLOOKUP('別添１－３（個表)'!$G97,【参考】数式用!$P$4:$W$54,8, FALSE)</f>
        <v>#N/A</v>
      </c>
      <c r="AL97" s="372" t="e">
        <f>VLOOKUP('別添１－３（個表)'!$G97,【参考】数式用!$P$4:$AD$54,15,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IF(G98="","",VLOOKUP(G98,【参考】数式用!$A$4:$L$54,MATCH('別添１－３（個表)'!M98,【参考】数式用!$J$3:$L$3,0)+9,FALSE))</f>
        <v/>
      </c>
      <c r="O98" s="492" t="s">
        <v>2390</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848"/>
      <c r="X98" s="848"/>
      <c r="Y98" s="848"/>
      <c r="Z98" s="848"/>
      <c r="AA98" s="848"/>
      <c r="AB98" s="848"/>
      <c r="AC98" s="848"/>
      <c r="AD98" s="848"/>
      <c r="AE98" s="848"/>
      <c r="AF98" s="848"/>
      <c r="AG98" s="848"/>
      <c r="AI98" s="373" t="str">
        <f t="shared" si="11"/>
        <v/>
      </c>
      <c r="AJ98" s="372" t="e">
        <f>VLOOKUP('別添１－３（個表)'!$G98,【参考】数式用!$P$4:$Q$54,2, FALSE)</f>
        <v>#N/A</v>
      </c>
      <c r="AK98" s="372" t="e">
        <f>VLOOKUP('別添１－３（個表)'!$G98,【参考】数式用!$P$4:$W$54,8, FALSE)</f>
        <v>#N/A</v>
      </c>
      <c r="AL98" s="372" t="e">
        <f>VLOOKUP('別添１－３（個表)'!$G98,【参考】数式用!$P$4:$AD$54,15,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IF(G99="","",VLOOKUP(G99,【参考】数式用!$A$4:$L$54,MATCH('別添１－３（個表)'!M99,【参考】数式用!$J$3:$L$3,0)+9,FALSE))</f>
        <v/>
      </c>
      <c r="O99" s="492" t="s">
        <v>2390</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848"/>
      <c r="X99" s="848"/>
      <c r="Y99" s="848"/>
      <c r="Z99" s="848"/>
      <c r="AA99" s="848"/>
      <c r="AB99" s="848"/>
      <c r="AC99" s="848"/>
      <c r="AD99" s="848"/>
      <c r="AE99" s="848"/>
      <c r="AF99" s="848"/>
      <c r="AG99" s="848"/>
      <c r="AI99" s="373" t="str">
        <f t="shared" si="11"/>
        <v/>
      </c>
      <c r="AJ99" s="372" t="e">
        <f>VLOOKUP('別添１－３（個表)'!$G99,【参考】数式用!$P$4:$Q$54,2, FALSE)</f>
        <v>#N/A</v>
      </c>
      <c r="AK99" s="372" t="e">
        <f>VLOOKUP('別添１－３（個表)'!$G99,【参考】数式用!$P$4:$W$54,8, FALSE)</f>
        <v>#N/A</v>
      </c>
      <c r="AL99" s="372" t="e">
        <f>VLOOKUP('別添１－３（個表)'!$G99,【参考】数式用!$P$4:$AD$54,15,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IF(G100="","",VLOOKUP(G100,【参考】数式用!$A$4:$L$54,MATCH('別添１－３（個表)'!M100,【参考】数式用!$J$3:$L$3,0)+9,FALSE))</f>
        <v/>
      </c>
      <c r="O100" s="491" t="s">
        <v>2390</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848"/>
      <c r="X100" s="848"/>
      <c r="Y100" s="848"/>
      <c r="Z100" s="848"/>
      <c r="AA100" s="848"/>
      <c r="AB100" s="848"/>
      <c r="AC100" s="848"/>
      <c r="AD100" s="848"/>
      <c r="AE100" s="848"/>
      <c r="AF100" s="848"/>
      <c r="AG100" s="848"/>
      <c r="AI100" s="373" t="str">
        <f t="shared" si="11"/>
        <v/>
      </c>
      <c r="AJ100" s="372" t="e">
        <f>VLOOKUP('別添１－３（個表)'!$G100,【参考】数式用!$P$4:$Q$54,2, FALSE)</f>
        <v>#N/A</v>
      </c>
      <c r="AK100" s="372" t="e">
        <f>VLOOKUP('別添１－３（個表)'!$G100,【参考】数式用!$P$4:$W$54,8, FALSE)</f>
        <v>#N/A</v>
      </c>
      <c r="AL100" s="372" t="e">
        <f>VLOOKUP('別添１－３（個表)'!$G100,【参考】数式用!$P$4:$AD$54,15,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IF(G101="","",VLOOKUP(G101,【参考】数式用!$A$4:$L$54,MATCH('別添１－３（個表)'!M101,【参考】数式用!$J$3:$L$3,0)+9,FALSE))</f>
        <v/>
      </c>
      <c r="O101" s="492" t="s">
        <v>2390</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848"/>
      <c r="X101" s="848"/>
      <c r="Y101" s="848"/>
      <c r="Z101" s="848"/>
      <c r="AA101" s="848"/>
      <c r="AB101" s="848"/>
      <c r="AC101" s="848"/>
      <c r="AD101" s="848"/>
      <c r="AE101" s="848"/>
      <c r="AF101" s="848"/>
      <c r="AG101" s="848"/>
      <c r="AI101" s="373" t="str">
        <f t="shared" si="11"/>
        <v/>
      </c>
      <c r="AJ101" s="372" t="e">
        <f>VLOOKUP('別添１－３（個表)'!$G101,【参考】数式用!$P$4:$Q$54,2, FALSE)</f>
        <v>#N/A</v>
      </c>
      <c r="AK101" s="372" t="e">
        <f>VLOOKUP('別添１－３（個表)'!$G101,【参考】数式用!$P$4:$W$54,8, FALSE)</f>
        <v>#N/A</v>
      </c>
      <c r="AL101" s="372" t="e">
        <f>VLOOKUP('別添１－３（個表)'!$G101,【参考】数式用!$P$4:$AD$54,15,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IF(G102="","",VLOOKUP(G102,【参考】数式用!$A$4:$L$54,MATCH('別添１－３（個表)'!M102,【参考】数式用!$J$3:$L$3,0)+9,FALSE))</f>
        <v/>
      </c>
      <c r="O102" s="492" t="s">
        <v>2390</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848"/>
      <c r="X102" s="848"/>
      <c r="Y102" s="848"/>
      <c r="Z102" s="848"/>
      <c r="AA102" s="848"/>
      <c r="AB102" s="848"/>
      <c r="AC102" s="848"/>
      <c r="AD102" s="848"/>
      <c r="AE102" s="848"/>
      <c r="AF102" s="848"/>
      <c r="AG102" s="848"/>
      <c r="AI102" s="373" t="str">
        <f t="shared" si="11"/>
        <v/>
      </c>
      <c r="AJ102" s="372" t="e">
        <f>VLOOKUP('別添１－３（個表)'!$G102,【参考】数式用!$P$4:$Q$54,2, FALSE)</f>
        <v>#N/A</v>
      </c>
      <c r="AK102" s="372" t="e">
        <f>VLOOKUP('別添１－３（個表)'!$G102,【参考】数式用!$P$4:$W$54,8, FALSE)</f>
        <v>#N/A</v>
      </c>
      <c r="AL102" s="372" t="e">
        <f>VLOOKUP('別添１－３（個表)'!$G102,【参考】数式用!$P$4:$AD$54,15,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IF(G103="","",VLOOKUP(G103,【参考】数式用!$A$4:$L$54,MATCH('別添１－３（個表)'!M103,【参考】数式用!$J$3:$L$3,0)+9,FALSE))</f>
        <v/>
      </c>
      <c r="O103" s="491" t="s">
        <v>2390</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848"/>
      <c r="X103" s="848"/>
      <c r="Y103" s="848"/>
      <c r="Z103" s="848"/>
      <c r="AA103" s="848"/>
      <c r="AB103" s="848"/>
      <c r="AC103" s="848"/>
      <c r="AD103" s="848"/>
      <c r="AE103" s="848"/>
      <c r="AF103" s="848"/>
      <c r="AG103" s="848"/>
      <c r="AI103" s="373" t="str">
        <f t="shared" si="11"/>
        <v/>
      </c>
      <c r="AJ103" s="372" t="e">
        <f>VLOOKUP('別添１－３（個表)'!$G103,【参考】数式用!$P$4:$Q$54,2, FALSE)</f>
        <v>#N/A</v>
      </c>
      <c r="AK103" s="372" t="e">
        <f>VLOOKUP('別添１－３（個表)'!$G103,【参考】数式用!$P$4:$W$54,8, FALSE)</f>
        <v>#N/A</v>
      </c>
      <c r="AL103" s="372" t="e">
        <f>VLOOKUP('別添１－３（個表)'!$G103,【参考】数式用!$P$4:$AD$54,15,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IF(G104="","",VLOOKUP(G104,【参考】数式用!$A$4:$L$54,MATCH('別添１－３（個表)'!M104,【参考】数式用!$J$3:$L$3,0)+9,FALSE))</f>
        <v/>
      </c>
      <c r="O104" s="492" t="s">
        <v>2390</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848"/>
      <c r="X104" s="848"/>
      <c r="Y104" s="848"/>
      <c r="Z104" s="848"/>
      <c r="AA104" s="848"/>
      <c r="AB104" s="848"/>
      <c r="AC104" s="848"/>
      <c r="AD104" s="848"/>
      <c r="AE104" s="848"/>
      <c r="AF104" s="848"/>
      <c r="AG104" s="848"/>
      <c r="AI104" s="373" t="str">
        <f t="shared" si="11"/>
        <v/>
      </c>
      <c r="AJ104" s="372" t="e">
        <f>VLOOKUP('別添１－３（個表)'!$G104,【参考】数式用!$P$4:$Q$54,2, FALSE)</f>
        <v>#N/A</v>
      </c>
      <c r="AK104" s="372" t="e">
        <f>VLOOKUP('別添１－３（個表)'!$G104,【参考】数式用!$P$4:$W$54,8, FALSE)</f>
        <v>#N/A</v>
      </c>
      <c r="AL104" s="372" t="e">
        <f>VLOOKUP('別添１－３（個表)'!$G104,【参考】数式用!$P$4:$AD$54,15,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IF(G105="","",VLOOKUP(G105,【参考】数式用!$A$4:$L$54,MATCH('別添１－３（個表)'!M105,【参考】数式用!$J$3:$L$3,0)+9,FALSE))</f>
        <v/>
      </c>
      <c r="O105" s="492" t="s">
        <v>2390</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848"/>
      <c r="X105" s="848"/>
      <c r="Y105" s="848"/>
      <c r="Z105" s="848"/>
      <c r="AA105" s="848"/>
      <c r="AB105" s="848"/>
      <c r="AC105" s="848"/>
      <c r="AD105" s="848"/>
      <c r="AE105" s="848"/>
      <c r="AF105" s="848"/>
      <c r="AG105" s="848"/>
      <c r="AI105" s="373" t="str">
        <f t="shared" si="11"/>
        <v/>
      </c>
      <c r="AJ105" s="372" t="e">
        <f>VLOOKUP('別添１－３（個表)'!$G105,【参考】数式用!$P$4:$Q$54,2, FALSE)</f>
        <v>#N/A</v>
      </c>
      <c r="AK105" s="372" t="e">
        <f>VLOOKUP('別添１－３（個表)'!$G105,【参考】数式用!$P$4:$W$54,8, FALSE)</f>
        <v>#N/A</v>
      </c>
      <c r="AL105" s="372" t="e">
        <f>VLOOKUP('別添１－３（個表)'!$G105,【参考】数式用!$P$4:$AD$54,15,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IF(G106="","",VLOOKUP(G106,【参考】数式用!$A$4:$L$54,MATCH('別添１－３（個表)'!M106,【参考】数式用!$J$3:$L$3,0)+9,FALSE))</f>
        <v/>
      </c>
      <c r="O106" s="491" t="s">
        <v>2390</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848"/>
      <c r="X106" s="848"/>
      <c r="Y106" s="848"/>
      <c r="Z106" s="848"/>
      <c r="AA106" s="848"/>
      <c r="AB106" s="848"/>
      <c r="AC106" s="848"/>
      <c r="AD106" s="848"/>
      <c r="AE106" s="848"/>
      <c r="AF106" s="848"/>
      <c r="AG106" s="848"/>
      <c r="AI106" s="373" t="str">
        <f t="shared" si="11"/>
        <v/>
      </c>
      <c r="AJ106" s="372" t="e">
        <f>VLOOKUP('別添１－３（個表)'!$G106,【参考】数式用!$P$4:$Q$54,2, FALSE)</f>
        <v>#N/A</v>
      </c>
      <c r="AK106" s="372" t="e">
        <f>VLOOKUP('別添１－３（個表)'!$G106,【参考】数式用!$P$4:$W$54,8, FALSE)</f>
        <v>#N/A</v>
      </c>
      <c r="AL106" s="372" t="e">
        <f>VLOOKUP('別添１－３（個表)'!$G106,【参考】数式用!$P$4:$AD$54,15,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IF(G107="","",VLOOKUP(G107,【参考】数式用!$A$4:$L$54,MATCH('別添１－３（個表)'!M107,【参考】数式用!$J$3:$L$3,0)+9,FALSE))</f>
        <v/>
      </c>
      <c r="O107" s="492" t="s">
        <v>2390</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848"/>
      <c r="X107" s="848"/>
      <c r="Y107" s="848"/>
      <c r="Z107" s="848"/>
      <c r="AA107" s="848"/>
      <c r="AB107" s="848"/>
      <c r="AC107" s="848"/>
      <c r="AD107" s="848"/>
      <c r="AE107" s="848"/>
      <c r="AF107" s="848"/>
      <c r="AG107" s="848"/>
      <c r="AI107" s="373" t="str">
        <f t="shared" si="11"/>
        <v/>
      </c>
      <c r="AJ107" s="372" t="e">
        <f>VLOOKUP('別添１－３（個表)'!$G107,【参考】数式用!$P$4:$Q$54,2, FALSE)</f>
        <v>#N/A</v>
      </c>
      <c r="AK107" s="372" t="e">
        <f>VLOOKUP('別添１－３（個表)'!$G107,【参考】数式用!$P$4:$W$54,8, FALSE)</f>
        <v>#N/A</v>
      </c>
      <c r="AL107" s="372" t="e">
        <f>VLOOKUP('別添１－３（個表)'!$G107,【参考】数式用!$P$4:$AD$54,15,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IF(G108="","",VLOOKUP(G108,【参考】数式用!$A$4:$L$54,MATCH('別添１－３（個表)'!M108,【参考】数式用!$J$3:$L$3,0)+9,FALSE))</f>
        <v/>
      </c>
      <c r="O108" s="492" t="s">
        <v>2390</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848"/>
      <c r="X108" s="848"/>
      <c r="Y108" s="848"/>
      <c r="Z108" s="848"/>
      <c r="AA108" s="848"/>
      <c r="AB108" s="848"/>
      <c r="AC108" s="848"/>
      <c r="AD108" s="848"/>
      <c r="AE108" s="848"/>
      <c r="AF108" s="848"/>
      <c r="AG108" s="848"/>
      <c r="AI108" s="373" t="str">
        <f t="shared" si="11"/>
        <v/>
      </c>
      <c r="AJ108" s="372" t="e">
        <f>VLOOKUP('別添１－３（個表)'!$G108,【参考】数式用!$P$4:$Q$54,2, FALSE)</f>
        <v>#N/A</v>
      </c>
      <c r="AK108" s="372" t="e">
        <f>VLOOKUP('別添１－３（個表)'!$G108,【参考】数式用!$P$4:$W$54,8, FALSE)</f>
        <v>#N/A</v>
      </c>
      <c r="AL108" s="372" t="e">
        <f>VLOOKUP('別添１－３（個表)'!$G108,【参考】数式用!$P$4:$AD$54,15,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IF(G109="","",VLOOKUP(G109,【参考】数式用!$A$4:$L$54,MATCH('別添１－３（個表)'!M109,【参考】数式用!$J$3:$L$3,0)+9,FALSE))</f>
        <v/>
      </c>
      <c r="O109" s="491" t="s">
        <v>2390</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848"/>
      <c r="X109" s="848"/>
      <c r="Y109" s="848"/>
      <c r="Z109" s="848"/>
      <c r="AA109" s="848"/>
      <c r="AB109" s="848"/>
      <c r="AC109" s="848"/>
      <c r="AD109" s="848"/>
      <c r="AE109" s="848"/>
      <c r="AF109" s="848"/>
      <c r="AG109" s="848"/>
      <c r="AI109" s="373" t="str">
        <f t="shared" si="11"/>
        <v/>
      </c>
      <c r="AJ109" s="372" t="e">
        <f>VLOOKUP('別添１－３（個表)'!$G109,【参考】数式用!$P$4:$Q$54,2, FALSE)</f>
        <v>#N/A</v>
      </c>
      <c r="AK109" s="372" t="e">
        <f>VLOOKUP('別添１－３（個表)'!$G109,【参考】数式用!$P$4:$W$54,8, FALSE)</f>
        <v>#N/A</v>
      </c>
      <c r="AL109" s="372" t="e">
        <f>VLOOKUP('別添１－３（個表)'!$G109,【参考】数式用!$P$4:$AD$54,15,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IF(G110="","",VLOOKUP(G110,【参考】数式用!$A$4:$L$54,MATCH('別添１－３（個表)'!M110,【参考】数式用!$J$3:$L$3,0)+9,FALSE))</f>
        <v/>
      </c>
      <c r="O110" s="492" t="s">
        <v>2390</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848"/>
      <c r="X110" s="848"/>
      <c r="Y110" s="848"/>
      <c r="Z110" s="848"/>
      <c r="AA110" s="848"/>
      <c r="AB110" s="848"/>
      <c r="AC110" s="848"/>
      <c r="AD110" s="848"/>
      <c r="AE110" s="848"/>
      <c r="AF110" s="848"/>
      <c r="AG110" s="848"/>
      <c r="AI110" s="373" t="str">
        <f t="shared" si="11"/>
        <v/>
      </c>
      <c r="AJ110" s="372" t="e">
        <f>VLOOKUP('別添１－３（個表)'!$G110,【参考】数式用!$P$4:$Q$54,2, FALSE)</f>
        <v>#N/A</v>
      </c>
      <c r="AK110" s="372" t="e">
        <f>VLOOKUP('別添１－３（個表)'!$G110,【参考】数式用!$P$4:$W$54,8, FALSE)</f>
        <v>#N/A</v>
      </c>
      <c r="AL110" s="372" t="e">
        <f>VLOOKUP('別添１－３（個表)'!$G110,【参考】数式用!$P$4:$AD$54,15,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IF(G111="","",VLOOKUP(G111,【参考】数式用!$A$4:$L$54,MATCH('別添１－３（個表)'!M111,【参考】数式用!$J$3:$L$3,0)+9,FALSE))</f>
        <v/>
      </c>
      <c r="O111" s="492" t="s">
        <v>2390</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848"/>
      <c r="X111" s="848"/>
      <c r="Y111" s="848"/>
      <c r="Z111" s="848"/>
      <c r="AA111" s="848"/>
      <c r="AB111" s="848"/>
      <c r="AC111" s="848"/>
      <c r="AD111" s="848"/>
      <c r="AE111" s="848"/>
      <c r="AF111" s="848"/>
      <c r="AG111" s="848"/>
      <c r="AI111" s="373" t="str">
        <f t="shared" si="11"/>
        <v/>
      </c>
      <c r="AJ111" s="372" t="e">
        <f>VLOOKUP('別添１－３（個表)'!$G111,【参考】数式用!$P$4:$Q$54,2, FALSE)</f>
        <v>#N/A</v>
      </c>
      <c r="AK111" s="372" t="e">
        <f>VLOOKUP('別添１－３（個表)'!$G111,【参考】数式用!$P$4:$W$54,8, FALSE)</f>
        <v>#N/A</v>
      </c>
      <c r="AL111" s="372" t="e">
        <f>VLOOKUP('別添１－３（個表)'!$G111,【参考】数式用!$P$4:$AD$54,15,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IF(G112="","",VLOOKUP(G112,【参考】数式用!$A$4:$L$54,MATCH('別添１－３（個表)'!M112,【参考】数式用!$J$3:$L$3,0)+9,FALSE))</f>
        <v/>
      </c>
      <c r="O112" s="491" t="s">
        <v>2390</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848"/>
      <c r="X112" s="848"/>
      <c r="Y112" s="848"/>
      <c r="Z112" s="848"/>
      <c r="AA112" s="848"/>
      <c r="AB112" s="848"/>
      <c r="AC112" s="848"/>
      <c r="AD112" s="848"/>
      <c r="AE112" s="848"/>
      <c r="AF112" s="848"/>
      <c r="AG112" s="848"/>
      <c r="AI112" s="373" t="str">
        <f t="shared" si="11"/>
        <v/>
      </c>
      <c r="AJ112" s="372" t="e">
        <f>VLOOKUP('別添１－３（個表)'!$G112,【参考】数式用!$P$4:$Q$54,2, FALSE)</f>
        <v>#N/A</v>
      </c>
      <c r="AK112" s="372" t="e">
        <f>VLOOKUP('別添１－３（個表)'!$G112,【参考】数式用!$P$4:$W$54,8, FALSE)</f>
        <v>#N/A</v>
      </c>
      <c r="AL112" s="372" t="e">
        <f>VLOOKUP('別添１－３（個表)'!$G112,【参考】数式用!$P$4:$AD$54,15,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IF(G113="","",VLOOKUP(G113,【参考】数式用!$A$4:$L$54,MATCH('別添１－３（個表)'!M113,【参考】数式用!$J$3:$L$3,0)+9,FALSE))</f>
        <v/>
      </c>
      <c r="O113" s="492" t="s">
        <v>2390</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848"/>
      <c r="X113" s="848"/>
      <c r="Y113" s="848"/>
      <c r="Z113" s="848"/>
      <c r="AA113" s="848"/>
      <c r="AB113" s="848"/>
      <c r="AC113" s="848"/>
      <c r="AD113" s="848"/>
      <c r="AE113" s="848"/>
      <c r="AF113" s="848"/>
      <c r="AG113" s="848"/>
      <c r="AI113" s="373" t="str">
        <f t="shared" si="11"/>
        <v/>
      </c>
      <c r="AJ113" s="372" t="e">
        <f>VLOOKUP('別添１－３（個表)'!$G113,【参考】数式用!$P$4:$Q$54,2, FALSE)</f>
        <v>#N/A</v>
      </c>
      <c r="AK113" s="372" t="e">
        <f>VLOOKUP('別添１－３（個表)'!$G113,【参考】数式用!$P$4:$W$54,8, FALSE)</f>
        <v>#N/A</v>
      </c>
      <c r="AL113" s="372" t="e">
        <f>VLOOKUP('別添１－３（個表)'!$G113,【参考】数式用!$P$4:$AD$54,15,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IF(G114="","",VLOOKUP(G114,【参考】数式用!$A$4:$L$54,MATCH('別添１－３（個表)'!M114,【参考】数式用!$J$3:$L$3,0)+9,FALSE))</f>
        <v/>
      </c>
      <c r="O114" s="492" t="s">
        <v>2390</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848"/>
      <c r="X114" s="848"/>
      <c r="Y114" s="848"/>
      <c r="Z114" s="848"/>
      <c r="AA114" s="848"/>
      <c r="AB114" s="848"/>
      <c r="AC114" s="848"/>
      <c r="AD114" s="848"/>
      <c r="AE114" s="848"/>
      <c r="AF114" s="848"/>
      <c r="AG114" s="848"/>
      <c r="AI114" s="373" t="str">
        <f t="shared" si="11"/>
        <v/>
      </c>
      <c r="AJ114" s="372" t="e">
        <f>VLOOKUP('別添１－３（個表)'!$G114,【参考】数式用!$P$4:$Q$54,2, FALSE)</f>
        <v>#N/A</v>
      </c>
      <c r="AK114" s="372" t="e">
        <f>VLOOKUP('別添１－３（個表)'!$G114,【参考】数式用!$P$4:$W$54,8, FALSE)</f>
        <v>#N/A</v>
      </c>
      <c r="AL114" s="372" t="e">
        <f>VLOOKUP('別添１－３（個表)'!$G114,【参考】数式用!$P$4:$AD$54,15,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qIicXVbyt0Xqal8dTWqpFRcuRFBWHupl5J7JKkZFybmYnOXVe+/DnaMjZz4B7+rtM5k0sHK9iThBqgHn5qQhQA==" saltValue="ryn1ZDQuE8unMV+dQlva3g=="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84736-7140-4440-843C-01033A0A119D}">
  <sheetPr codeName="Sheet7">
    <pageSetUpPr fitToPage="1"/>
  </sheetPr>
  <dimension ref="A1:BD17"/>
  <sheetViews>
    <sheetView showGridLines="0" view="pageBreakPreview" topLeftCell="A6" zoomScale="85" zoomScaleNormal="75" zoomScaleSheetLayoutView="85" workbookViewId="0">
      <selection activeCell="AO8" sqref="AO8:AP8"/>
    </sheetView>
  </sheetViews>
  <sheetFormatPr defaultColWidth="1.625" defaultRowHeight="13.5"/>
  <cols>
    <col min="1" max="9" width="1.625" style="493"/>
    <col min="10" max="10" width="2" style="493" customWidth="1"/>
    <col min="11" max="11" width="1.625" style="493"/>
    <col min="12" max="12" width="1.625" style="493" customWidth="1"/>
    <col min="13" max="34" width="1.625" style="493"/>
    <col min="35" max="50" width="2.125" style="493" customWidth="1"/>
    <col min="51" max="16384" width="1.625" style="493"/>
  </cols>
  <sheetData>
    <row r="1" spans="1:56" ht="7.15" customHeight="1">
      <c r="AR1" s="496"/>
      <c r="AS1" s="496"/>
      <c r="AT1" s="496"/>
      <c r="AU1" s="496"/>
      <c r="AV1" s="496"/>
      <c r="AW1" s="496"/>
      <c r="AX1" s="496"/>
      <c r="AY1" s="496"/>
      <c r="AZ1" s="496"/>
      <c r="BA1" s="496"/>
      <c r="BB1" s="496"/>
      <c r="BC1" s="496"/>
      <c r="BD1" s="496"/>
    </row>
    <row r="2" spans="1:56">
      <c r="B2" s="675" t="s">
        <v>2526</v>
      </c>
      <c r="C2" s="675"/>
      <c r="D2" s="675"/>
      <c r="E2" s="675"/>
      <c r="F2" s="675"/>
      <c r="G2" s="675"/>
      <c r="H2" s="675"/>
      <c r="I2" s="675"/>
      <c r="J2" s="675"/>
      <c r="K2" s="675"/>
      <c r="L2" s="675"/>
      <c r="M2" s="675"/>
    </row>
    <row r="3" spans="1:56" ht="15.75" customHeight="1">
      <c r="A3" s="942" t="s">
        <v>2505</v>
      </c>
      <c r="B3" s="942"/>
      <c r="C3" s="942"/>
      <c r="D3" s="942"/>
      <c r="E3" s="943"/>
      <c r="F3" s="943"/>
      <c r="G3" s="943"/>
      <c r="H3" s="943"/>
      <c r="I3" s="943"/>
      <c r="J3" s="943"/>
      <c r="K3" s="943"/>
      <c r="L3" s="943"/>
      <c r="M3" s="943"/>
      <c r="N3" s="943"/>
      <c r="O3" s="943"/>
      <c r="P3" s="943"/>
      <c r="Q3" s="943"/>
      <c r="R3" s="943"/>
      <c r="S3" s="943"/>
      <c r="T3" s="943"/>
      <c r="U3" s="943"/>
      <c r="V3" s="943"/>
      <c r="W3" s="943"/>
      <c r="X3" s="943"/>
      <c r="Y3" s="943"/>
      <c r="Z3" s="943"/>
      <c r="AA3" s="943"/>
      <c r="AB3" s="943"/>
      <c r="AC3" s="943"/>
      <c r="AD3" s="943"/>
      <c r="AE3" s="943"/>
      <c r="AF3" s="943"/>
      <c r="AG3" s="943"/>
      <c r="AH3" s="943"/>
      <c r="AI3" s="943"/>
      <c r="AJ3" s="943"/>
      <c r="AK3" s="943"/>
      <c r="AL3" s="943"/>
      <c r="AM3" s="943"/>
      <c r="AN3" s="943"/>
      <c r="AO3" s="943"/>
      <c r="AP3" s="943"/>
      <c r="AQ3" s="943"/>
      <c r="AR3" s="943"/>
      <c r="AS3" s="943"/>
      <c r="AT3" s="943"/>
      <c r="AU3" s="943"/>
      <c r="AV3" s="943"/>
      <c r="AW3" s="943"/>
      <c r="AX3" s="943"/>
      <c r="AY3" s="943"/>
      <c r="AZ3" s="943"/>
      <c r="BA3" s="943"/>
      <c r="BB3" s="943"/>
      <c r="BC3" s="943"/>
    </row>
    <row r="4" spans="1:56" ht="15.75" customHeight="1">
      <c r="A4" s="943"/>
      <c r="B4" s="943"/>
      <c r="C4" s="943"/>
      <c r="D4" s="943"/>
      <c r="E4" s="943"/>
      <c r="F4" s="943"/>
      <c r="G4" s="943"/>
      <c r="H4" s="943"/>
      <c r="I4" s="943"/>
      <c r="J4" s="943"/>
      <c r="K4" s="943"/>
      <c r="L4" s="943"/>
      <c r="M4" s="943"/>
      <c r="N4" s="943"/>
      <c r="O4" s="943"/>
      <c r="P4" s="943"/>
      <c r="Q4" s="943"/>
      <c r="R4" s="943"/>
      <c r="S4" s="943"/>
      <c r="T4" s="943"/>
      <c r="U4" s="943"/>
      <c r="V4" s="943"/>
      <c r="W4" s="943"/>
      <c r="X4" s="943"/>
      <c r="Y4" s="943"/>
      <c r="Z4" s="943"/>
      <c r="AA4" s="943"/>
      <c r="AB4" s="943"/>
      <c r="AC4" s="943"/>
      <c r="AD4" s="943"/>
      <c r="AE4" s="943"/>
      <c r="AF4" s="943"/>
      <c r="AG4" s="943"/>
      <c r="AH4" s="943"/>
      <c r="AI4" s="943"/>
      <c r="AJ4" s="943"/>
      <c r="AK4" s="943"/>
      <c r="AL4" s="943"/>
      <c r="AM4" s="943"/>
      <c r="AN4" s="943"/>
      <c r="AO4" s="943"/>
      <c r="AP4" s="943"/>
      <c r="AQ4" s="943"/>
      <c r="AR4" s="943"/>
      <c r="AS4" s="943"/>
      <c r="AT4" s="943"/>
      <c r="AU4" s="943"/>
      <c r="AV4" s="943"/>
      <c r="AW4" s="943"/>
      <c r="AX4" s="943"/>
      <c r="AY4" s="943"/>
      <c r="AZ4" s="943"/>
      <c r="BA4" s="943"/>
      <c r="BB4" s="943"/>
      <c r="BC4" s="943"/>
    </row>
    <row r="5" spans="1:56" ht="19.5" customHeight="1">
      <c r="A5" s="494"/>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row>
    <row r="6" spans="1:56" ht="51.75" customHeight="1">
      <c r="A6" s="494"/>
      <c r="B6" s="494"/>
      <c r="C6" s="494"/>
      <c r="D6" s="494"/>
      <c r="E6" s="494"/>
      <c r="F6" s="940" t="s">
        <v>2504</v>
      </c>
      <c r="G6" s="940"/>
      <c r="H6" s="940"/>
      <c r="I6" s="940"/>
      <c r="J6" s="940"/>
      <c r="K6" s="940"/>
      <c r="L6" s="940"/>
      <c r="M6" s="940"/>
      <c r="N6" s="940"/>
      <c r="O6" s="940"/>
      <c r="P6" s="937"/>
      <c r="Q6" s="938"/>
      <c r="R6" s="938"/>
      <c r="S6" s="938"/>
      <c r="T6" s="938"/>
      <c r="U6" s="938"/>
      <c r="V6" s="938"/>
      <c r="W6" s="938"/>
      <c r="X6" s="938"/>
      <c r="Y6" s="938"/>
      <c r="Z6" s="938"/>
      <c r="AA6" s="938"/>
      <c r="AB6" s="938"/>
      <c r="AC6" s="938"/>
      <c r="AD6" s="938"/>
      <c r="AE6" s="938"/>
      <c r="AF6" s="938"/>
      <c r="AG6" s="938"/>
      <c r="AH6" s="939"/>
      <c r="AI6" s="941" t="s">
        <v>2503</v>
      </c>
      <c r="AJ6" s="938"/>
      <c r="AK6" s="938"/>
      <c r="AL6" s="938"/>
      <c r="AM6" s="938"/>
      <c r="AN6" s="938"/>
      <c r="AO6" s="938"/>
      <c r="AP6" s="938"/>
      <c r="AQ6" s="938"/>
      <c r="AR6" s="938"/>
      <c r="AS6" s="938"/>
      <c r="AT6" s="938"/>
      <c r="AU6" s="938"/>
      <c r="AV6" s="938"/>
      <c r="AW6" s="938"/>
      <c r="AX6" s="939"/>
      <c r="AY6" s="494"/>
      <c r="AZ6" s="494"/>
      <c r="BA6" s="494"/>
      <c r="BB6" s="494"/>
      <c r="BC6" s="494"/>
    </row>
    <row r="7" spans="1:56" ht="70.5" customHeight="1">
      <c r="A7" s="494"/>
      <c r="B7" s="494"/>
      <c r="C7" s="494"/>
      <c r="D7" s="494"/>
      <c r="E7" s="494"/>
      <c r="F7" s="940" t="s">
        <v>2502</v>
      </c>
      <c r="G7" s="940"/>
      <c r="H7" s="940"/>
      <c r="I7" s="940"/>
      <c r="J7" s="940"/>
      <c r="K7" s="940"/>
      <c r="L7" s="940"/>
      <c r="M7" s="940"/>
      <c r="N7" s="940"/>
      <c r="O7" s="940"/>
      <c r="P7" s="937"/>
      <c r="Q7" s="938"/>
      <c r="R7" s="938"/>
      <c r="S7" s="938"/>
      <c r="T7" s="938"/>
      <c r="U7" s="938"/>
      <c r="V7" s="938"/>
      <c r="W7" s="938"/>
      <c r="X7" s="938"/>
      <c r="Y7" s="938"/>
      <c r="Z7" s="938"/>
      <c r="AA7" s="938"/>
      <c r="AB7" s="938"/>
      <c r="AC7" s="938"/>
      <c r="AD7" s="938"/>
      <c r="AE7" s="938"/>
      <c r="AF7" s="938"/>
      <c r="AG7" s="938"/>
      <c r="AH7" s="939"/>
      <c r="AI7" s="941" t="s">
        <v>2501</v>
      </c>
      <c r="AJ7" s="938"/>
      <c r="AK7" s="938"/>
      <c r="AL7" s="938"/>
      <c r="AM7" s="938"/>
      <c r="AN7" s="938"/>
      <c r="AO7" s="938"/>
      <c r="AP7" s="938"/>
      <c r="AQ7" s="938"/>
      <c r="AR7" s="938"/>
      <c r="AS7" s="938"/>
      <c r="AT7" s="938"/>
      <c r="AU7" s="938"/>
      <c r="AV7" s="938"/>
      <c r="AW7" s="938"/>
      <c r="AX7" s="939"/>
      <c r="AY7" s="494"/>
      <c r="AZ7" s="494"/>
      <c r="BA7" s="494"/>
      <c r="BB7" s="494"/>
      <c r="BC7" s="494"/>
    </row>
    <row r="8" spans="1:56" ht="39" customHeight="1">
      <c r="A8" s="494"/>
      <c r="B8" s="494"/>
      <c r="C8" s="494"/>
      <c r="D8" s="494"/>
      <c r="E8" s="494"/>
      <c r="F8" s="950" t="s">
        <v>2500</v>
      </c>
      <c r="G8" s="950"/>
      <c r="H8" s="950"/>
      <c r="I8" s="950"/>
      <c r="J8" s="950"/>
      <c r="K8" s="950"/>
      <c r="L8" s="950"/>
      <c r="M8" s="950"/>
      <c r="N8" s="950"/>
      <c r="O8" s="950"/>
      <c r="P8" s="946" t="s">
        <v>2499</v>
      </c>
      <c r="Q8" s="947"/>
      <c r="R8" s="947"/>
      <c r="S8" s="947"/>
      <c r="T8" s="947"/>
      <c r="U8" s="947"/>
      <c r="V8" s="947"/>
      <c r="W8" s="947"/>
      <c r="X8" s="947"/>
      <c r="Y8" s="947"/>
      <c r="Z8" s="947"/>
      <c r="AA8" s="947"/>
      <c r="AB8" s="947"/>
      <c r="AC8" s="947"/>
      <c r="AD8" s="947"/>
      <c r="AE8" s="947"/>
      <c r="AF8" s="947"/>
      <c r="AG8" s="947"/>
      <c r="AH8" s="947"/>
      <c r="AI8" s="947"/>
      <c r="AJ8" s="948"/>
      <c r="AK8" s="944"/>
      <c r="AL8" s="945"/>
      <c r="AM8" s="944"/>
      <c r="AN8" s="945"/>
      <c r="AO8" s="944"/>
      <c r="AP8" s="945"/>
      <c r="AQ8" s="944"/>
      <c r="AR8" s="945"/>
      <c r="AS8" s="944"/>
      <c r="AT8" s="945"/>
      <c r="AU8" s="944"/>
      <c r="AV8" s="945"/>
      <c r="AW8" s="944"/>
      <c r="AX8" s="945"/>
      <c r="AY8" s="494"/>
      <c r="AZ8" s="494"/>
      <c r="BA8" s="494"/>
      <c r="BB8" s="494"/>
      <c r="BC8" s="494"/>
    </row>
    <row r="9" spans="1:56" ht="30" customHeight="1">
      <c r="A9" s="494"/>
      <c r="B9" s="494"/>
      <c r="C9" s="494"/>
      <c r="D9" s="494"/>
      <c r="E9" s="494"/>
      <c r="F9" s="950" t="s">
        <v>2498</v>
      </c>
      <c r="G9" s="950"/>
      <c r="H9" s="950"/>
      <c r="I9" s="950"/>
      <c r="J9" s="950"/>
      <c r="K9" s="950"/>
      <c r="L9" s="950"/>
      <c r="M9" s="950"/>
      <c r="N9" s="950"/>
      <c r="O9" s="950"/>
      <c r="P9" s="937"/>
      <c r="Q9" s="938"/>
      <c r="R9" s="938"/>
      <c r="S9" s="938"/>
      <c r="T9" s="938"/>
      <c r="U9" s="938"/>
      <c r="V9" s="938"/>
      <c r="W9" s="938"/>
      <c r="X9" s="938"/>
      <c r="Y9" s="938"/>
      <c r="Z9" s="938"/>
      <c r="AA9" s="938"/>
      <c r="AB9" s="938"/>
      <c r="AC9" s="938"/>
      <c r="AD9" s="938"/>
      <c r="AE9" s="938"/>
      <c r="AF9" s="938"/>
      <c r="AG9" s="938"/>
      <c r="AH9" s="938"/>
      <c r="AI9" s="938"/>
      <c r="AJ9" s="938"/>
      <c r="AK9" s="938"/>
      <c r="AL9" s="938"/>
      <c r="AM9" s="938"/>
      <c r="AN9" s="938"/>
      <c r="AO9" s="938"/>
      <c r="AP9" s="938"/>
      <c r="AQ9" s="938"/>
      <c r="AR9" s="938"/>
      <c r="AS9" s="938"/>
      <c r="AT9" s="938"/>
      <c r="AU9" s="938"/>
      <c r="AV9" s="938"/>
      <c r="AW9" s="938"/>
      <c r="AX9" s="939"/>
      <c r="AY9" s="494"/>
      <c r="AZ9" s="494"/>
      <c r="BA9" s="494"/>
      <c r="BB9" s="494"/>
      <c r="BC9" s="494"/>
    </row>
    <row r="10" spans="1:56">
      <c r="A10" s="494"/>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row>
    <row r="11" spans="1:56">
      <c r="A11" s="494"/>
      <c r="B11" s="494"/>
      <c r="C11" s="494"/>
      <c r="D11" s="494"/>
      <c r="E11" s="494"/>
      <c r="F11" s="494" t="s">
        <v>2497</v>
      </c>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row>
    <row r="12" spans="1:56">
      <c r="A12" s="494"/>
      <c r="B12" s="494"/>
      <c r="C12" s="494"/>
      <c r="D12" s="494"/>
      <c r="E12" s="494"/>
      <c r="F12" s="494" t="s">
        <v>2496</v>
      </c>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4"/>
      <c r="AY12" s="494"/>
      <c r="AZ12" s="494"/>
      <c r="BA12" s="494"/>
      <c r="BB12" s="494"/>
      <c r="BC12" s="494"/>
    </row>
    <row r="13" spans="1:56">
      <c r="A13" s="494"/>
      <c r="B13" s="494"/>
      <c r="C13" s="494"/>
      <c r="D13" s="494"/>
      <c r="E13" s="494"/>
      <c r="F13" s="494" t="s">
        <v>2495</v>
      </c>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row>
    <row r="14" spans="1:56">
      <c r="A14" s="494"/>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row>
    <row r="15" spans="1:56">
      <c r="A15" s="494"/>
      <c r="B15" s="494"/>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row>
    <row r="17" spans="1:54">
      <c r="A17" s="949"/>
      <c r="B17" s="949"/>
      <c r="C17" s="949"/>
      <c r="D17" s="949"/>
      <c r="E17" s="949"/>
      <c r="F17" s="949"/>
      <c r="G17" s="949"/>
      <c r="H17" s="949"/>
      <c r="I17" s="949"/>
      <c r="J17" s="949"/>
      <c r="K17" s="949"/>
      <c r="L17" s="949"/>
      <c r="M17" s="949"/>
      <c r="N17" s="949"/>
      <c r="O17" s="949"/>
      <c r="P17" s="949"/>
      <c r="Q17" s="949"/>
      <c r="R17" s="949"/>
      <c r="S17" s="949"/>
      <c r="T17" s="949"/>
      <c r="U17" s="949"/>
      <c r="V17" s="949"/>
      <c r="W17" s="949"/>
      <c r="X17" s="949"/>
      <c r="Y17" s="949"/>
      <c r="Z17" s="949"/>
      <c r="AA17" s="949"/>
      <c r="AB17" s="949"/>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row>
  </sheetData>
  <sheetProtection algorithmName="SHA-512" hashValue="s69N81ZG+x3e0BtwiVITyN1y4UYdH5IL3kTsHU4xv953uPVfKxT997V6Vd1eyt5Nj5FrchRMG+eKhYRwlKEr7w==" saltValue="K9dcDMSzfuBl6dsGw/PvGw==" spinCount="100000" sheet="1" autoFilter="0"/>
  <mergeCells count="20">
    <mergeCell ref="AO8:AP8"/>
    <mergeCell ref="P8:AJ8"/>
    <mergeCell ref="A17:BB17"/>
    <mergeCell ref="AQ8:AR8"/>
    <mergeCell ref="AS8:AT8"/>
    <mergeCell ref="AU8:AV8"/>
    <mergeCell ref="AW8:AX8"/>
    <mergeCell ref="F9:O9"/>
    <mergeCell ref="P9:AX9"/>
    <mergeCell ref="F8:O8"/>
    <mergeCell ref="AK8:AL8"/>
    <mergeCell ref="AM8:AN8"/>
    <mergeCell ref="P7:AH7"/>
    <mergeCell ref="F7:O7"/>
    <mergeCell ref="AI7:AX7"/>
    <mergeCell ref="B2:M2"/>
    <mergeCell ref="A3:BC4"/>
    <mergeCell ref="F6:O6"/>
    <mergeCell ref="P6:AH6"/>
    <mergeCell ref="AI6:AX6"/>
  </mergeCells>
  <phoneticPr fontId="10"/>
  <pageMargins left="0.70866141732283461" right="0.70866141732283461" top="1.1417322834645669" bottom="0.74803149606299213" header="0.70866141732283461" footer="0.31496062992125984"/>
  <pageSetup paperSize="9" scale="8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3" sqref="A3"/>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2436</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957" t="s">
        <v>2437</v>
      </c>
      <c r="C3" s="957"/>
      <c r="D3" s="957"/>
      <c r="E3" s="957"/>
      <c r="F3" s="957"/>
      <c r="G3" s="957"/>
      <c r="H3" s="957"/>
      <c r="I3" s="957"/>
      <c r="J3" s="135"/>
    </row>
    <row r="4" spans="1:10" s="136" customFormat="1" ht="25.15" customHeight="1">
      <c r="A4" s="135"/>
      <c r="B4" s="954" t="s">
        <v>2447</v>
      </c>
      <c r="C4" s="955"/>
      <c r="D4" s="955"/>
      <c r="E4" s="955"/>
      <c r="F4" s="955"/>
      <c r="G4" s="955"/>
      <c r="H4" s="955"/>
      <c r="I4" s="956"/>
      <c r="J4" s="135"/>
    </row>
    <row r="5" spans="1:10" s="136" customFormat="1" ht="25.15" customHeight="1">
      <c r="A5" s="135"/>
      <c r="B5" s="457" t="s">
        <v>2438</v>
      </c>
      <c r="C5" s="954" t="s">
        <v>2441</v>
      </c>
      <c r="D5" s="955"/>
      <c r="E5" s="955"/>
      <c r="F5" s="955"/>
      <c r="G5" s="955"/>
      <c r="H5" s="955"/>
      <c r="I5" s="956"/>
      <c r="J5" s="135"/>
    </row>
    <row r="6" spans="1:10" s="136" customFormat="1" ht="25.15" customHeight="1">
      <c r="A6" s="135"/>
      <c r="B6" s="457" t="s">
        <v>2439</v>
      </c>
      <c r="C6" s="954" t="s">
        <v>2448</v>
      </c>
      <c r="D6" s="955"/>
      <c r="E6" s="955"/>
      <c r="F6" s="955"/>
      <c r="G6" s="955"/>
      <c r="H6" s="955"/>
      <c r="I6" s="956"/>
      <c r="J6" s="135"/>
    </row>
    <row r="7" spans="1:10" s="136" customFormat="1" ht="25.15" customHeight="1">
      <c r="A7" s="135"/>
      <c r="B7" s="457" t="s">
        <v>2440</v>
      </c>
      <c r="C7" s="954" t="s">
        <v>2449</v>
      </c>
      <c r="D7" s="955"/>
      <c r="E7" s="955"/>
      <c r="F7" s="955"/>
      <c r="G7" s="955"/>
      <c r="H7" s="955"/>
      <c r="I7" s="956"/>
      <c r="J7" s="135"/>
    </row>
    <row r="8" spans="1:10" s="136" customFormat="1" ht="25.15" customHeight="1">
      <c r="A8" s="135"/>
      <c r="B8" s="458"/>
      <c r="C8" s="135"/>
      <c r="D8" s="459"/>
      <c r="E8" s="459"/>
      <c r="F8" s="459"/>
      <c r="G8" s="459"/>
      <c r="H8" s="459"/>
      <c r="I8" s="459"/>
      <c r="J8" s="135"/>
    </row>
    <row r="9" spans="1:10" s="136" customFormat="1" ht="36" customHeight="1">
      <c r="A9" s="135"/>
      <c r="B9" s="957" t="s">
        <v>2450</v>
      </c>
      <c r="C9" s="957"/>
      <c r="D9" s="957"/>
      <c r="E9" s="957"/>
      <c r="F9" s="957"/>
      <c r="G9" s="957"/>
      <c r="H9" s="957"/>
      <c r="I9" s="957"/>
      <c r="J9" s="135"/>
    </row>
    <row r="10" spans="1:10" s="136" customFormat="1" ht="25.15" customHeight="1">
      <c r="A10" s="135"/>
      <c r="B10" s="954" t="s">
        <v>2451</v>
      </c>
      <c r="C10" s="955"/>
      <c r="D10" s="955"/>
      <c r="E10" s="955"/>
      <c r="F10" s="955"/>
      <c r="G10" s="955"/>
      <c r="H10" s="955"/>
      <c r="I10" s="956"/>
      <c r="J10" s="135"/>
    </row>
    <row r="11" spans="1:10" s="136" customFormat="1" ht="56.45" customHeight="1">
      <c r="A11" s="135"/>
      <c r="B11" s="958" t="s">
        <v>2442</v>
      </c>
      <c r="C11" s="951" t="s">
        <v>2452</v>
      </c>
      <c r="D11" s="952"/>
      <c r="E11" s="952"/>
      <c r="F11" s="952"/>
      <c r="G11" s="952"/>
      <c r="H11" s="952"/>
      <c r="I11" s="953"/>
      <c r="J11" s="135"/>
    </row>
    <row r="12" spans="1:10" s="136" customFormat="1" ht="54.6" customHeight="1">
      <c r="A12" s="135"/>
      <c r="B12" s="958"/>
      <c r="C12" s="959" t="s">
        <v>2453</v>
      </c>
      <c r="D12" s="457" t="s">
        <v>2444</v>
      </c>
      <c r="E12" s="951" t="s">
        <v>2446</v>
      </c>
      <c r="F12" s="952"/>
      <c r="G12" s="952"/>
      <c r="H12" s="952"/>
      <c r="I12" s="953"/>
      <c r="J12" s="463"/>
    </row>
    <row r="13" spans="1:10" s="136" customFormat="1" ht="32.450000000000003" customHeight="1">
      <c r="A13" s="135"/>
      <c r="B13" s="958"/>
      <c r="C13" s="960"/>
      <c r="D13" s="457" t="s">
        <v>2445</v>
      </c>
      <c r="E13" s="951" t="s">
        <v>106</v>
      </c>
      <c r="F13" s="952"/>
      <c r="G13" s="952"/>
      <c r="H13" s="952"/>
      <c r="I13" s="953"/>
      <c r="J13" s="463"/>
    </row>
    <row r="14" spans="1:10" s="136" customFormat="1" ht="25.15" customHeight="1">
      <c r="A14" s="135"/>
      <c r="B14" s="457" t="s">
        <v>2443</v>
      </c>
      <c r="C14" s="954" t="s">
        <v>2454</v>
      </c>
      <c r="D14" s="955"/>
      <c r="E14" s="955"/>
      <c r="F14" s="955"/>
      <c r="G14" s="955"/>
      <c r="H14" s="955"/>
      <c r="I14" s="95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2455</v>
      </c>
      <c r="B19" s="124"/>
      <c r="C19" s="128"/>
      <c r="D19" s="128"/>
      <c r="E19" s="124"/>
      <c r="F19" s="124"/>
      <c r="G19" s="124"/>
      <c r="H19" s="124"/>
      <c r="I19" s="124"/>
    </row>
    <row r="20" spans="1:10" ht="48">
      <c r="A20" s="964" t="s">
        <v>115</v>
      </c>
      <c r="B20" s="965"/>
      <c r="C20" s="129" t="s">
        <v>108</v>
      </c>
      <c r="D20" s="130" t="s">
        <v>116</v>
      </c>
      <c r="E20" s="130" t="s">
        <v>117</v>
      </c>
      <c r="F20" s="130" t="s">
        <v>118</v>
      </c>
      <c r="G20" s="131"/>
      <c r="H20" s="131"/>
      <c r="I20" s="131"/>
    </row>
    <row r="21" spans="1:10" ht="96">
      <c r="A21" s="966" t="s">
        <v>2456</v>
      </c>
      <c r="B21" s="965"/>
      <c r="C21" s="132" t="s">
        <v>109</v>
      </c>
      <c r="D21" s="132" t="s">
        <v>2460</v>
      </c>
      <c r="E21" s="132" t="s">
        <v>119</v>
      </c>
      <c r="F21" s="132" t="s">
        <v>120</v>
      </c>
      <c r="G21" s="131"/>
      <c r="H21" s="131"/>
      <c r="I21" s="131"/>
    </row>
    <row r="22" spans="1:10" ht="85.5">
      <c r="A22" s="966" t="s">
        <v>2457</v>
      </c>
      <c r="B22" s="965"/>
      <c r="C22" s="132" t="s">
        <v>110</v>
      </c>
      <c r="D22" s="132" t="s">
        <v>2461</v>
      </c>
      <c r="E22" s="132" t="s">
        <v>121</v>
      </c>
      <c r="F22" s="133" t="s">
        <v>122</v>
      </c>
      <c r="G22" s="124"/>
      <c r="H22" s="124"/>
      <c r="I22" s="124"/>
    </row>
    <row r="23" spans="1:10" ht="85.5">
      <c r="A23" s="966" t="s">
        <v>2458</v>
      </c>
      <c r="B23" s="965"/>
      <c r="C23" s="132" t="s">
        <v>111</v>
      </c>
      <c r="D23" s="132" t="s">
        <v>2459</v>
      </c>
      <c r="E23" s="132" t="s">
        <v>123</v>
      </c>
      <c r="F23" s="133" t="s">
        <v>124</v>
      </c>
      <c r="G23" s="124"/>
      <c r="H23" s="124"/>
      <c r="I23" s="124"/>
    </row>
    <row r="24" spans="1:10">
      <c r="A24" s="124"/>
      <c r="B24" s="124"/>
      <c r="C24" s="124"/>
      <c r="D24" s="124"/>
      <c r="E24" s="124"/>
      <c r="F24" s="124"/>
      <c r="G24" s="124"/>
      <c r="H24" s="124"/>
      <c r="I24" s="124"/>
    </row>
    <row r="25" spans="1:10" ht="24">
      <c r="A25" s="967" t="s">
        <v>112</v>
      </c>
      <c r="B25" s="967"/>
      <c r="C25" s="967"/>
      <c r="D25" s="967"/>
      <c r="E25" s="967"/>
      <c r="F25" s="967"/>
      <c r="G25" s="967"/>
      <c r="H25" s="967"/>
      <c r="I25" s="967"/>
    </row>
    <row r="26" spans="1:10" ht="24">
      <c r="A26" s="126" t="s">
        <v>113</v>
      </c>
      <c r="B26" s="126"/>
      <c r="C26" s="126"/>
      <c r="D26" s="126"/>
      <c r="E26" s="126"/>
      <c r="F26" s="126"/>
      <c r="G26" s="126"/>
      <c r="H26" s="126"/>
      <c r="I26" s="126"/>
    </row>
    <row r="27" spans="1:10" ht="24">
      <c r="A27" s="961" t="s">
        <v>114</v>
      </c>
      <c r="B27" s="962"/>
      <c r="C27" s="962"/>
      <c r="D27" s="962"/>
      <c r="E27" s="962"/>
      <c r="F27" s="962"/>
      <c r="G27" s="962"/>
      <c r="H27" s="962"/>
      <c r="I27" s="96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puUcZUk2HCEjNzVH8tmliEJwGFs/Tkw5oAiIjG54GJfmYLb17gLIK1sgsudsbBZMmNApBblgMHSvh+sQyf0nXw==" saltValue="6BSkkm4zLbEBxgvOasL6m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C1" zoomScale="67" zoomScaleNormal="100" zoomScaleSheetLayoutView="85" workbookViewId="0">
      <selection activeCell="AJ23" sqref="AJ23:AJ49"/>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2483</v>
      </c>
      <c r="Q1" s="2"/>
      <c r="S1" s="2"/>
      <c r="T1" s="2"/>
      <c r="U1" s="2"/>
      <c r="V1" s="2"/>
      <c r="W1" s="2"/>
      <c r="X1" s="2"/>
      <c r="Y1" s="2"/>
      <c r="Z1" s="2"/>
      <c r="AA1" s="2"/>
      <c r="AB1" s="2"/>
      <c r="AC1" s="2"/>
      <c r="AD1" s="2"/>
      <c r="AE1" s="2"/>
      <c r="AF1" s="2"/>
      <c r="AG1" s="2"/>
      <c r="AH1" s="2"/>
      <c r="AI1" s="2"/>
      <c r="AJ1" s="2" t="s">
        <v>2484</v>
      </c>
      <c r="AL1" s="2" t="s">
        <v>2485</v>
      </c>
      <c r="AM1" s="1"/>
      <c r="AO1" s="7" t="s">
        <v>2486</v>
      </c>
      <c r="AP1" s="7"/>
      <c r="AZ1" s="1" t="s">
        <v>2487</v>
      </c>
      <c r="BC1" s="2" t="s">
        <v>2489</v>
      </c>
      <c r="BE1" s="2" t="s">
        <v>2490</v>
      </c>
      <c r="BG1" s="1" t="s">
        <v>2491</v>
      </c>
      <c r="BI1" s="1" t="s">
        <v>2492</v>
      </c>
    </row>
    <row r="2" spans="1:61" ht="24.75" thickBot="1">
      <c r="A2" s="970" t="s">
        <v>1913</v>
      </c>
      <c r="B2" s="968" t="s">
        <v>2166</v>
      </c>
      <c r="C2" s="972" t="s">
        <v>125</v>
      </c>
      <c r="D2" s="973"/>
      <c r="E2" s="973"/>
      <c r="F2" s="983"/>
      <c r="G2" s="972" t="s">
        <v>2120</v>
      </c>
      <c r="H2" s="973"/>
      <c r="I2" s="973"/>
      <c r="J2" s="973"/>
      <c r="K2" s="973"/>
      <c r="L2" s="973"/>
      <c r="M2" s="980" t="s">
        <v>2121</v>
      </c>
      <c r="N2" s="989" t="s">
        <v>2472</v>
      </c>
      <c r="P2" s="987" t="s">
        <v>1913</v>
      </c>
      <c r="Q2" s="980" t="s">
        <v>1965</v>
      </c>
      <c r="R2" s="981"/>
      <c r="S2" s="981"/>
      <c r="T2" s="981"/>
      <c r="U2" s="981"/>
      <c r="V2" s="981"/>
      <c r="W2" s="981"/>
      <c r="X2" s="981"/>
      <c r="Y2" s="981"/>
      <c r="Z2" s="981"/>
      <c r="AA2" s="981"/>
      <c r="AB2" s="981"/>
      <c r="AC2" s="981"/>
      <c r="AD2" s="981"/>
      <c r="AE2" s="981"/>
      <c r="AF2" s="981"/>
      <c r="AG2" s="981"/>
      <c r="AH2" s="98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74" t="s">
        <v>2488</v>
      </c>
      <c r="BA2" s="975"/>
      <c r="BC2" s="21" t="s">
        <v>133</v>
      </c>
      <c r="BE2" s="78" t="s">
        <v>134</v>
      </c>
      <c r="BG2" s="139" t="s">
        <v>135</v>
      </c>
      <c r="BI2" s="79" t="s">
        <v>2390</v>
      </c>
    </row>
    <row r="3" spans="1:61" ht="15" thickBot="1">
      <c r="A3" s="971"/>
      <c r="B3" s="969"/>
      <c r="C3" s="286" t="s">
        <v>32</v>
      </c>
      <c r="D3" s="287" t="s">
        <v>33</v>
      </c>
      <c r="E3" s="289" t="s">
        <v>34</v>
      </c>
      <c r="F3" s="984"/>
      <c r="G3" s="976" t="s">
        <v>2119</v>
      </c>
      <c r="H3" s="979"/>
      <c r="I3" s="985"/>
      <c r="J3" s="255" t="s">
        <v>1966</v>
      </c>
      <c r="K3" s="248" t="s">
        <v>1959</v>
      </c>
      <c r="L3" s="249" t="s">
        <v>1958</v>
      </c>
      <c r="M3" s="986"/>
      <c r="N3" s="990"/>
      <c r="O3" s="65"/>
      <c r="P3" s="988"/>
      <c r="Q3" s="976" t="s">
        <v>32</v>
      </c>
      <c r="R3" s="979"/>
      <c r="S3" s="979"/>
      <c r="T3" s="979"/>
      <c r="U3" s="979"/>
      <c r="V3" s="288"/>
      <c r="W3" s="976" t="s">
        <v>33</v>
      </c>
      <c r="X3" s="977"/>
      <c r="Y3" s="977"/>
      <c r="Z3" s="977"/>
      <c r="AA3" s="977"/>
      <c r="AB3" s="977"/>
      <c r="AC3" s="978"/>
      <c r="AD3" s="976" t="s">
        <v>34</v>
      </c>
      <c r="AE3" s="977"/>
      <c r="AF3" s="977"/>
      <c r="AG3" s="977"/>
      <c r="AH3" s="978"/>
      <c r="AI3" s="1"/>
      <c r="AJ3" s="6"/>
      <c r="AL3" s="6" t="s">
        <v>136</v>
      </c>
      <c r="AM3" s="6" t="s">
        <v>137</v>
      </c>
      <c r="AO3" s="10" t="s">
        <v>138</v>
      </c>
      <c r="AP3" s="70">
        <v>0.2</v>
      </c>
      <c r="AQ3" s="156" t="s">
        <v>139</v>
      </c>
      <c r="AR3" s="171" t="s">
        <v>2306</v>
      </c>
      <c r="AS3" s="175" t="str">
        <f>AQ3&amp;AR3</f>
        <v>東京都千代田区</v>
      </c>
      <c r="AT3" s="176">
        <v>11.4</v>
      </c>
      <c r="AU3" s="177">
        <v>11.1</v>
      </c>
      <c r="AV3" s="349">
        <v>10.9</v>
      </c>
      <c r="AW3" s="10" t="s">
        <v>140</v>
      </c>
      <c r="AX3" s="70">
        <v>0.7</v>
      </c>
      <c r="AY3" s="65"/>
      <c r="AZ3" s="269" t="s">
        <v>2036</v>
      </c>
      <c r="BA3" s="270" t="s">
        <v>32</v>
      </c>
      <c r="BB3" s="65"/>
      <c r="BC3" s="18" t="s">
        <v>141</v>
      </c>
      <c r="BE3" s="79" t="s">
        <v>141</v>
      </c>
      <c r="BG3" s="79" t="s">
        <v>142</v>
      </c>
      <c r="BI3" s="80" t="s">
        <v>2391</v>
      </c>
    </row>
    <row r="4" spans="1:61" ht="15" thickBot="1">
      <c r="A4" s="201" t="s">
        <v>140</v>
      </c>
      <c r="B4" s="330" t="s">
        <v>2167</v>
      </c>
      <c r="C4" s="202">
        <v>0.156</v>
      </c>
      <c r="D4" s="203">
        <v>0.06</v>
      </c>
      <c r="E4" s="252">
        <v>4.8000000000000001E-2</v>
      </c>
      <c r="F4" s="292" t="s">
        <v>2217</v>
      </c>
      <c r="G4" s="262" t="s">
        <v>1966</v>
      </c>
      <c r="H4" s="264" t="s">
        <v>1959</v>
      </c>
      <c r="I4" s="265" t="s">
        <v>1958</v>
      </c>
      <c r="J4" s="204">
        <f>C4</f>
        <v>0.156</v>
      </c>
      <c r="K4" s="203">
        <f>SUM(C4,E4)</f>
        <v>0.20400000000000001</v>
      </c>
      <c r="L4" s="252">
        <f>SUM(C4:E4)</f>
        <v>0.26400000000000001</v>
      </c>
      <c r="M4" s="468" t="s">
        <v>2049</v>
      </c>
      <c r="N4" s="317" t="s">
        <v>2466</v>
      </c>
      <c r="O4" s="69"/>
      <c r="P4" s="201" t="s">
        <v>140</v>
      </c>
      <c r="Q4" s="292" t="s">
        <v>1973</v>
      </c>
      <c r="R4" s="202" t="s">
        <v>1926</v>
      </c>
      <c r="S4" s="203" t="s">
        <v>1927</v>
      </c>
      <c r="T4" s="203"/>
      <c r="U4" s="252"/>
      <c r="V4" s="41"/>
      <c r="W4" s="292" t="s">
        <v>1993</v>
      </c>
      <c r="X4" s="202" t="s">
        <v>1931</v>
      </c>
      <c r="Y4" s="252" t="s">
        <v>1934</v>
      </c>
      <c r="Z4" s="303" t="s">
        <v>2114</v>
      </c>
      <c r="AA4" s="252" t="s">
        <v>2034</v>
      </c>
      <c r="AB4" s="379"/>
      <c r="AC4" s="380"/>
      <c r="AD4" s="285" t="s">
        <v>2014</v>
      </c>
      <c r="AE4" s="202" t="s">
        <v>1961</v>
      </c>
      <c r="AF4" s="203" t="s">
        <v>1963</v>
      </c>
      <c r="AG4" s="203" t="s">
        <v>2117</v>
      </c>
      <c r="AH4" s="205" t="s">
        <v>2034</v>
      </c>
      <c r="AI4" s="1"/>
      <c r="AJ4" s="4"/>
      <c r="AL4" s="4" t="s">
        <v>136</v>
      </c>
      <c r="AM4" s="4" t="s">
        <v>144</v>
      </c>
      <c r="AO4" s="8" t="s">
        <v>138</v>
      </c>
      <c r="AP4" s="12">
        <v>0.2</v>
      </c>
      <c r="AQ4" s="157" t="s">
        <v>139</v>
      </c>
      <c r="AR4" s="149" t="s">
        <v>2307</v>
      </c>
      <c r="AS4" s="161" t="str">
        <f t="shared" ref="AS4:AS67" si="0">AQ4&amp;AR4</f>
        <v>東京都中央区</v>
      </c>
      <c r="AT4" s="163">
        <v>11.4</v>
      </c>
      <c r="AU4" s="148">
        <v>11.1</v>
      </c>
      <c r="AV4" s="350">
        <v>10.9</v>
      </c>
      <c r="AW4" s="8" t="s">
        <v>145</v>
      </c>
      <c r="AX4" s="12">
        <v>0.7</v>
      </c>
      <c r="AY4" s="69"/>
      <c r="AZ4" s="267" t="s">
        <v>2037</v>
      </c>
      <c r="BA4" s="268" t="s">
        <v>1959</v>
      </c>
      <c r="BB4" s="69"/>
      <c r="BC4" s="17"/>
      <c r="BE4" s="80" t="s">
        <v>134</v>
      </c>
      <c r="BG4" s="80" t="s">
        <v>146</v>
      </c>
      <c r="BI4" s="80" t="s">
        <v>2392</v>
      </c>
    </row>
    <row r="5" spans="1:61" ht="15" thickBot="1">
      <c r="A5" s="19" t="s">
        <v>145</v>
      </c>
      <c r="B5" s="331" t="s">
        <v>2168</v>
      </c>
      <c r="C5" s="42">
        <v>0.13200000000000001</v>
      </c>
      <c r="D5" s="43">
        <v>4.2000000000000003E-2</v>
      </c>
      <c r="E5" s="253">
        <v>0.03</v>
      </c>
      <c r="F5" s="290" t="s">
        <v>2218</v>
      </c>
      <c r="G5" s="256" t="s">
        <v>1966</v>
      </c>
      <c r="H5" s="245" t="s">
        <v>1959</v>
      </c>
      <c r="I5" s="257" t="s">
        <v>1958</v>
      </c>
      <c r="J5" s="199">
        <f t="shared" ref="J5:J53" si="1">C5</f>
        <v>0.13200000000000001</v>
      </c>
      <c r="K5" s="43">
        <f t="shared" ref="K5:K53" si="2">SUM(C5,E5)</f>
        <v>0.16200000000000001</v>
      </c>
      <c r="L5" s="253">
        <f t="shared" ref="L5:L53" si="3">SUM(C5:E5)</f>
        <v>0.20400000000000001</v>
      </c>
      <c r="M5" s="469" t="s">
        <v>2049</v>
      </c>
      <c r="N5" s="315" t="s">
        <v>2466</v>
      </c>
      <c r="O5" s="69"/>
      <c r="P5" s="19" t="s">
        <v>145</v>
      </c>
      <c r="Q5" s="290" t="s">
        <v>1974</v>
      </c>
      <c r="R5" s="42" t="s">
        <v>1926</v>
      </c>
      <c r="S5" s="43" t="s">
        <v>1929</v>
      </c>
      <c r="T5" s="43"/>
      <c r="U5" s="253"/>
      <c r="V5" s="41"/>
      <c r="W5" s="290" t="s">
        <v>1994</v>
      </c>
      <c r="X5" s="42" t="s">
        <v>1931</v>
      </c>
      <c r="Y5" s="253" t="s">
        <v>1935</v>
      </c>
      <c r="Z5" s="302" t="s">
        <v>2114</v>
      </c>
      <c r="AA5" s="253" t="s">
        <v>2034</v>
      </c>
      <c r="AB5" s="376"/>
      <c r="AC5" s="381"/>
      <c r="AD5" s="285" t="s">
        <v>2015</v>
      </c>
      <c r="AE5" s="42" t="s">
        <v>1962</v>
      </c>
      <c r="AF5" s="43" t="s">
        <v>1964</v>
      </c>
      <c r="AG5" s="43" t="s">
        <v>2116</v>
      </c>
      <c r="AH5" s="246" t="s">
        <v>2034</v>
      </c>
      <c r="AI5" s="1"/>
      <c r="AJ5" s="4"/>
      <c r="AL5" s="4" t="s">
        <v>136</v>
      </c>
      <c r="AM5" s="4" t="s">
        <v>148</v>
      </c>
      <c r="AO5" s="8" t="s">
        <v>138</v>
      </c>
      <c r="AP5" s="12">
        <v>0.2</v>
      </c>
      <c r="AQ5" s="157" t="s">
        <v>139</v>
      </c>
      <c r="AR5" s="149" t="s">
        <v>2308</v>
      </c>
      <c r="AS5" s="161" t="str">
        <f t="shared" si="0"/>
        <v>東京都港区</v>
      </c>
      <c r="AT5" s="163">
        <v>11.4</v>
      </c>
      <c r="AU5" s="148">
        <v>11.1</v>
      </c>
      <c r="AV5" s="350">
        <v>10.9</v>
      </c>
      <c r="AW5" s="19" t="s">
        <v>1919</v>
      </c>
      <c r="AX5" s="12">
        <v>0.7</v>
      </c>
      <c r="AY5" s="69"/>
      <c r="AZ5" s="267" t="s">
        <v>2038</v>
      </c>
      <c r="BA5" s="268" t="s">
        <v>1958</v>
      </c>
      <c r="BB5" s="69"/>
      <c r="BE5" s="17"/>
      <c r="BG5" s="140" t="s">
        <v>149</v>
      </c>
      <c r="BI5" s="17" t="s">
        <v>2393</v>
      </c>
    </row>
    <row r="6" spans="1:61" ht="15" thickBot="1">
      <c r="A6" s="19" t="s">
        <v>1919</v>
      </c>
      <c r="B6" s="331" t="s">
        <v>2169</v>
      </c>
      <c r="C6" s="42">
        <v>0.13200000000000001</v>
      </c>
      <c r="D6" s="43">
        <v>4.2000000000000003E-2</v>
      </c>
      <c r="E6" s="253">
        <v>0.03</v>
      </c>
      <c r="F6" s="290" t="s">
        <v>2219</v>
      </c>
      <c r="G6" s="256" t="s">
        <v>1966</v>
      </c>
      <c r="H6" s="245" t="s">
        <v>1959</v>
      </c>
      <c r="I6" s="257" t="s">
        <v>1958</v>
      </c>
      <c r="J6" s="199">
        <f t="shared" si="1"/>
        <v>0.13200000000000001</v>
      </c>
      <c r="K6" s="43">
        <f t="shared" si="2"/>
        <v>0.16200000000000001</v>
      </c>
      <c r="L6" s="253">
        <f t="shared" si="3"/>
        <v>0.20400000000000001</v>
      </c>
      <c r="M6" s="469" t="s">
        <v>2049</v>
      </c>
      <c r="N6" s="315" t="s">
        <v>2466</v>
      </c>
      <c r="O6" s="65"/>
      <c r="P6" s="19" t="s">
        <v>1919</v>
      </c>
      <c r="Q6" s="290" t="s">
        <v>1975</v>
      </c>
      <c r="R6" s="42" t="s">
        <v>1926</v>
      </c>
      <c r="S6" s="43" t="s">
        <v>1929</v>
      </c>
      <c r="T6" s="43"/>
      <c r="U6" s="253"/>
      <c r="V6" s="41"/>
      <c r="W6" s="290" t="s">
        <v>1995</v>
      </c>
      <c r="X6" s="42" t="s">
        <v>1931</v>
      </c>
      <c r="Y6" s="253" t="s">
        <v>1935</v>
      </c>
      <c r="Z6" s="302" t="s">
        <v>2114</v>
      </c>
      <c r="AA6" s="253" t="s">
        <v>2034</v>
      </c>
      <c r="AB6" s="376"/>
      <c r="AC6" s="381"/>
      <c r="AD6" s="285" t="s">
        <v>2016</v>
      </c>
      <c r="AE6" s="42" t="s">
        <v>1962</v>
      </c>
      <c r="AF6" s="43" t="s">
        <v>1964</v>
      </c>
      <c r="AG6" s="43" t="s">
        <v>2116</v>
      </c>
      <c r="AH6" s="246" t="s">
        <v>2034</v>
      </c>
      <c r="AI6" s="1"/>
      <c r="AJ6" s="4"/>
      <c r="AL6" s="4" t="s">
        <v>136</v>
      </c>
      <c r="AM6" s="4" t="s">
        <v>151</v>
      </c>
      <c r="AO6" s="8" t="s">
        <v>138</v>
      </c>
      <c r="AP6" s="12">
        <v>0.2</v>
      </c>
      <c r="AQ6" s="157" t="s">
        <v>139</v>
      </c>
      <c r="AR6" s="149" t="s">
        <v>2309</v>
      </c>
      <c r="AS6" s="161" t="str">
        <f t="shared" si="0"/>
        <v>東京都新宿区</v>
      </c>
      <c r="AT6" s="163">
        <v>11.4</v>
      </c>
      <c r="AU6" s="148">
        <v>11.1</v>
      </c>
      <c r="AV6" s="350">
        <v>10.9</v>
      </c>
      <c r="AW6" s="8" t="s">
        <v>2056</v>
      </c>
      <c r="AX6" s="12">
        <v>0.7</v>
      </c>
      <c r="AY6" s="65"/>
      <c r="AZ6" s="271"/>
      <c r="BA6" s="272"/>
      <c r="BB6" s="65"/>
      <c r="BC6" s="68"/>
      <c r="BG6" s="140" t="s">
        <v>152</v>
      </c>
    </row>
    <row r="7" spans="1:61" ht="15" thickBot="1">
      <c r="A7" s="19" t="s">
        <v>2056</v>
      </c>
      <c r="B7" s="331" t="s">
        <v>2170</v>
      </c>
      <c r="C7" s="42">
        <v>0.13200000000000001</v>
      </c>
      <c r="D7" s="43">
        <v>4.2000000000000003E-2</v>
      </c>
      <c r="E7" s="253">
        <v>0.03</v>
      </c>
      <c r="F7" s="290" t="s">
        <v>2220</v>
      </c>
      <c r="G7" s="256" t="s">
        <v>1966</v>
      </c>
      <c r="H7" s="245" t="s">
        <v>1959</v>
      </c>
      <c r="I7" s="257" t="s">
        <v>1958</v>
      </c>
      <c r="J7" s="199">
        <f t="shared" ref="J7" si="4">C7</f>
        <v>0.13200000000000001</v>
      </c>
      <c r="K7" s="43">
        <f t="shared" ref="K7" si="5">SUM(C7,E7)</f>
        <v>0.16200000000000001</v>
      </c>
      <c r="L7" s="253">
        <f t="shared" ref="L7" si="6">SUM(C7:E7)</f>
        <v>0.20400000000000001</v>
      </c>
      <c r="M7" s="469" t="s">
        <v>2049</v>
      </c>
      <c r="N7" s="315" t="s">
        <v>2466</v>
      </c>
      <c r="O7" s="69"/>
      <c r="P7" s="19" t="s">
        <v>2056</v>
      </c>
      <c r="Q7" s="290" t="s">
        <v>2057</v>
      </c>
      <c r="R7" s="42" t="s">
        <v>1926</v>
      </c>
      <c r="S7" s="43" t="s">
        <v>1929</v>
      </c>
      <c r="T7" s="43"/>
      <c r="U7" s="253"/>
      <c r="V7" s="41"/>
      <c r="W7" s="290" t="s">
        <v>2058</v>
      </c>
      <c r="X7" s="42" t="s">
        <v>1931</v>
      </c>
      <c r="Y7" s="253" t="s">
        <v>1935</v>
      </c>
      <c r="Z7" s="302" t="s">
        <v>2114</v>
      </c>
      <c r="AA7" s="253" t="s">
        <v>2034</v>
      </c>
      <c r="AB7" s="376"/>
      <c r="AC7" s="381"/>
      <c r="AD7" s="285" t="s">
        <v>2059</v>
      </c>
      <c r="AE7" s="42" t="s">
        <v>1962</v>
      </c>
      <c r="AF7" s="43" t="s">
        <v>1964</v>
      </c>
      <c r="AG7" s="43" t="s">
        <v>2116</v>
      </c>
      <c r="AH7" s="246" t="s">
        <v>2034</v>
      </c>
      <c r="AI7" s="1"/>
      <c r="AJ7" s="4"/>
      <c r="AL7" s="4" t="s">
        <v>136</v>
      </c>
      <c r="AM7" s="4" t="s">
        <v>154</v>
      </c>
      <c r="AO7" s="8" t="s">
        <v>138</v>
      </c>
      <c r="AP7" s="12">
        <v>0.2</v>
      </c>
      <c r="AQ7" s="157" t="s">
        <v>139</v>
      </c>
      <c r="AR7" s="149" t="s">
        <v>2310</v>
      </c>
      <c r="AS7" s="161" t="str">
        <f t="shared" si="0"/>
        <v>東京都文京区</v>
      </c>
      <c r="AT7" s="163">
        <v>11.4</v>
      </c>
      <c r="AU7" s="148">
        <v>11.1</v>
      </c>
      <c r="AV7" s="350">
        <v>10.9</v>
      </c>
      <c r="AW7" s="8" t="s">
        <v>2060</v>
      </c>
      <c r="AX7" s="12">
        <v>0.7</v>
      </c>
      <c r="AY7" s="69"/>
      <c r="AZ7" s="69"/>
      <c r="BA7" s="69"/>
      <c r="BB7" s="69"/>
      <c r="BG7" s="141" t="s">
        <v>155</v>
      </c>
    </row>
    <row r="8" spans="1:61" ht="14.25">
      <c r="A8" s="19" t="s">
        <v>2060</v>
      </c>
      <c r="B8" s="331" t="s">
        <v>2171</v>
      </c>
      <c r="C8" s="42">
        <v>0.13200000000000001</v>
      </c>
      <c r="D8" s="43">
        <v>4.2000000000000003E-2</v>
      </c>
      <c r="E8" s="253">
        <v>0.03</v>
      </c>
      <c r="F8" s="290" t="s">
        <v>2221</v>
      </c>
      <c r="G8" s="256" t="s">
        <v>1966</v>
      </c>
      <c r="H8" s="245" t="s">
        <v>1959</v>
      </c>
      <c r="I8" s="257" t="s">
        <v>1958</v>
      </c>
      <c r="J8" s="199">
        <f t="shared" si="1"/>
        <v>0.13200000000000001</v>
      </c>
      <c r="K8" s="43">
        <f t="shared" si="2"/>
        <v>0.16200000000000001</v>
      </c>
      <c r="L8" s="253">
        <f t="shared" si="3"/>
        <v>0.20400000000000001</v>
      </c>
      <c r="M8" s="469" t="s">
        <v>2049</v>
      </c>
      <c r="N8" s="315" t="s">
        <v>2467</v>
      </c>
      <c r="O8" s="69"/>
      <c r="P8" s="19" t="s">
        <v>2060</v>
      </c>
      <c r="Q8" s="290" t="s">
        <v>1984</v>
      </c>
      <c r="R8" s="42" t="s">
        <v>1926</v>
      </c>
      <c r="S8" s="43" t="s">
        <v>1929</v>
      </c>
      <c r="T8" s="43"/>
      <c r="U8" s="253"/>
      <c r="V8" s="41"/>
      <c r="W8" s="290" t="s">
        <v>1996</v>
      </c>
      <c r="X8" s="42" t="s">
        <v>1931</v>
      </c>
      <c r="Y8" s="253" t="s">
        <v>1935</v>
      </c>
      <c r="Z8" s="302" t="s">
        <v>2114</v>
      </c>
      <c r="AA8" s="253" t="s">
        <v>2034</v>
      </c>
      <c r="AB8" s="376"/>
      <c r="AC8" s="381"/>
      <c r="AD8" s="285" t="s">
        <v>2017</v>
      </c>
      <c r="AE8" s="42" t="s">
        <v>1962</v>
      </c>
      <c r="AF8" s="43" t="s">
        <v>1964</v>
      </c>
      <c r="AG8" s="43" t="s">
        <v>2116</v>
      </c>
      <c r="AH8" s="246" t="s">
        <v>2034</v>
      </c>
      <c r="AI8" s="1"/>
      <c r="AJ8" s="4"/>
      <c r="AL8" s="4" t="s">
        <v>136</v>
      </c>
      <c r="AM8" s="4" t="s">
        <v>157</v>
      </c>
      <c r="AO8" s="8" t="s">
        <v>138</v>
      </c>
      <c r="AP8" s="12">
        <v>0.2</v>
      </c>
      <c r="AQ8" s="157" t="s">
        <v>139</v>
      </c>
      <c r="AR8" s="149" t="s">
        <v>2311</v>
      </c>
      <c r="AS8" s="161" t="str">
        <f t="shared" si="0"/>
        <v>東京都台東区</v>
      </c>
      <c r="AT8" s="163">
        <v>11.4</v>
      </c>
      <c r="AU8" s="148">
        <v>11.1</v>
      </c>
      <c r="AV8" s="350">
        <v>10.9</v>
      </c>
      <c r="AW8" s="8" t="s">
        <v>158</v>
      </c>
      <c r="AX8" s="12">
        <v>0.45</v>
      </c>
      <c r="AY8" s="69"/>
      <c r="AZ8" s="69"/>
      <c r="BA8" s="69"/>
      <c r="BB8" s="69"/>
    </row>
    <row r="9" spans="1:61" ht="14.25">
      <c r="A9" s="19" t="s">
        <v>158</v>
      </c>
      <c r="B9" s="331" t="s">
        <v>2172</v>
      </c>
      <c r="C9" s="42">
        <v>0.126</v>
      </c>
      <c r="D9" s="43">
        <v>3.5999999999999997E-2</v>
      </c>
      <c r="E9" s="253">
        <v>0.03</v>
      </c>
      <c r="F9" s="290" t="s">
        <v>2222</v>
      </c>
      <c r="G9" s="256" t="s">
        <v>1966</v>
      </c>
      <c r="H9" s="245" t="s">
        <v>1959</v>
      </c>
      <c r="I9" s="257" t="s">
        <v>1958</v>
      </c>
      <c r="J9" s="199">
        <f t="shared" si="1"/>
        <v>0.126</v>
      </c>
      <c r="K9" s="43">
        <f t="shared" si="2"/>
        <v>0.156</v>
      </c>
      <c r="L9" s="253">
        <f t="shared" si="3"/>
        <v>0.192</v>
      </c>
      <c r="M9" s="469" t="s">
        <v>2049</v>
      </c>
      <c r="N9" s="315" t="s">
        <v>2466</v>
      </c>
      <c r="O9" s="69"/>
      <c r="P9" s="19" t="s">
        <v>158</v>
      </c>
      <c r="Q9" s="290" t="s">
        <v>1976</v>
      </c>
      <c r="R9" s="42" t="s">
        <v>1926</v>
      </c>
      <c r="S9" s="43" t="s">
        <v>1929</v>
      </c>
      <c r="T9" s="43"/>
      <c r="U9" s="253"/>
      <c r="V9" s="41"/>
      <c r="W9" s="290" t="s">
        <v>1997</v>
      </c>
      <c r="X9" s="42" t="s">
        <v>1931</v>
      </c>
      <c r="Y9" s="253" t="s">
        <v>1935</v>
      </c>
      <c r="Z9" s="302" t="s">
        <v>2114</v>
      </c>
      <c r="AA9" s="253" t="s">
        <v>2034</v>
      </c>
      <c r="AB9" s="376"/>
      <c r="AC9" s="381"/>
      <c r="AD9" s="285" t="s">
        <v>2018</v>
      </c>
      <c r="AE9" s="42" t="s">
        <v>1962</v>
      </c>
      <c r="AF9" s="43" t="s">
        <v>1964</v>
      </c>
      <c r="AG9" s="43" t="s">
        <v>2116</v>
      </c>
      <c r="AH9" s="246" t="s">
        <v>2034</v>
      </c>
      <c r="AI9" s="1"/>
      <c r="AJ9" s="4"/>
      <c r="AL9" s="4" t="s">
        <v>136</v>
      </c>
      <c r="AM9" s="4" t="s">
        <v>160</v>
      </c>
      <c r="AO9" s="8" t="s">
        <v>138</v>
      </c>
      <c r="AP9" s="12">
        <v>0.2</v>
      </c>
      <c r="AQ9" s="157" t="s">
        <v>139</v>
      </c>
      <c r="AR9" s="149" t="s">
        <v>2312</v>
      </c>
      <c r="AS9" s="161" t="str">
        <f t="shared" si="0"/>
        <v>東京都墨田区</v>
      </c>
      <c r="AT9" s="163">
        <v>11.4</v>
      </c>
      <c r="AU9" s="148">
        <v>11.1</v>
      </c>
      <c r="AV9" s="350">
        <v>10.9</v>
      </c>
      <c r="AW9" s="8" t="s">
        <v>161</v>
      </c>
      <c r="AX9" s="12">
        <v>0.45</v>
      </c>
      <c r="AY9" s="69"/>
      <c r="AZ9" s="69"/>
      <c r="BA9" s="69"/>
      <c r="BB9" s="69"/>
    </row>
    <row r="10" spans="1:61" ht="14.25">
      <c r="A10" s="19" t="s">
        <v>161</v>
      </c>
      <c r="B10" s="331" t="s">
        <v>2173</v>
      </c>
      <c r="C10" s="42">
        <v>0.16800000000000001</v>
      </c>
      <c r="D10" s="43">
        <v>4.2000000000000003E-2</v>
      </c>
      <c r="E10" s="253">
        <v>3.5999999999999997E-2</v>
      </c>
      <c r="F10" s="290" t="s">
        <v>2223</v>
      </c>
      <c r="G10" s="256" t="s">
        <v>1966</v>
      </c>
      <c r="H10" s="245" t="s">
        <v>1959</v>
      </c>
      <c r="I10" s="257" t="s">
        <v>1958</v>
      </c>
      <c r="J10" s="199">
        <f t="shared" si="1"/>
        <v>0.16800000000000001</v>
      </c>
      <c r="K10" s="43">
        <f t="shared" si="2"/>
        <v>0.20400000000000001</v>
      </c>
      <c r="L10" s="253">
        <f t="shared" si="3"/>
        <v>0.24600000000000002</v>
      </c>
      <c r="M10" s="469" t="s">
        <v>2049</v>
      </c>
      <c r="N10" s="315" t="s">
        <v>2466</v>
      </c>
      <c r="O10" s="69"/>
      <c r="P10" s="19" t="s">
        <v>161</v>
      </c>
      <c r="Q10" s="290" t="s">
        <v>1977</v>
      </c>
      <c r="R10" s="42" t="s">
        <v>1926</v>
      </c>
      <c r="S10" s="43" t="s">
        <v>1929</v>
      </c>
      <c r="T10" s="43"/>
      <c r="U10" s="253"/>
      <c r="V10" s="41"/>
      <c r="W10" s="290" t="s">
        <v>1998</v>
      </c>
      <c r="X10" s="42" t="s">
        <v>1931</v>
      </c>
      <c r="Y10" s="253" t="s">
        <v>1935</v>
      </c>
      <c r="Z10" s="302" t="s">
        <v>2114</v>
      </c>
      <c r="AA10" s="253" t="s">
        <v>2034</v>
      </c>
      <c r="AB10" s="376"/>
      <c r="AC10" s="381"/>
      <c r="AD10" s="285" t="s">
        <v>2019</v>
      </c>
      <c r="AE10" s="42" t="s">
        <v>1962</v>
      </c>
      <c r="AF10" s="43" t="s">
        <v>1964</v>
      </c>
      <c r="AG10" s="43" t="s">
        <v>2116</v>
      </c>
      <c r="AH10" s="246" t="s">
        <v>2034</v>
      </c>
      <c r="AI10" s="1"/>
      <c r="AJ10" s="4"/>
      <c r="AL10" s="4" t="s">
        <v>136</v>
      </c>
      <c r="AM10" s="4" t="s">
        <v>163</v>
      </c>
      <c r="AO10" s="8" t="s">
        <v>138</v>
      </c>
      <c r="AP10" s="12">
        <v>0.2</v>
      </c>
      <c r="AQ10" s="157" t="s">
        <v>139</v>
      </c>
      <c r="AR10" s="149" t="s">
        <v>2313</v>
      </c>
      <c r="AS10" s="161" t="str">
        <f t="shared" si="0"/>
        <v>東京都江東区</v>
      </c>
      <c r="AT10" s="163">
        <v>11.4</v>
      </c>
      <c r="AU10" s="148">
        <v>11.1</v>
      </c>
      <c r="AV10" s="350">
        <v>10.9</v>
      </c>
      <c r="AW10" s="8" t="s">
        <v>2064</v>
      </c>
      <c r="AX10" s="12">
        <v>0.55000000000000004</v>
      </c>
      <c r="AY10" s="69"/>
      <c r="AZ10" s="69"/>
      <c r="BA10" s="69"/>
      <c r="BB10" s="69"/>
    </row>
    <row r="11" spans="1:61" ht="14.25">
      <c r="A11" s="19" t="s">
        <v>2064</v>
      </c>
      <c r="B11" s="331" t="s">
        <v>2174</v>
      </c>
      <c r="C11" s="42">
        <v>0.114</v>
      </c>
      <c r="D11" s="43">
        <v>0.03</v>
      </c>
      <c r="E11" s="253">
        <v>2.4E-2</v>
      </c>
      <c r="F11" s="290" t="s">
        <v>2224</v>
      </c>
      <c r="G11" s="256" t="s">
        <v>1966</v>
      </c>
      <c r="H11" s="245" t="s">
        <v>1959</v>
      </c>
      <c r="I11" s="257" t="s">
        <v>1958</v>
      </c>
      <c r="J11" s="199">
        <f t="shared" ref="J11" si="7">C11</f>
        <v>0.114</v>
      </c>
      <c r="K11" s="43">
        <f t="shared" ref="K11" si="8">SUM(C11,E11)</f>
        <v>0.13800000000000001</v>
      </c>
      <c r="L11" s="253">
        <f t="shared" ref="L11" si="9">SUM(C11:E11)</f>
        <v>0.16800000000000001</v>
      </c>
      <c r="M11" s="469" t="s">
        <v>2049</v>
      </c>
      <c r="N11" s="315" t="s">
        <v>2466</v>
      </c>
      <c r="O11" s="69"/>
      <c r="P11" s="19" t="s">
        <v>2064</v>
      </c>
      <c r="Q11" s="290" t="s">
        <v>2063</v>
      </c>
      <c r="R11" s="42" t="s">
        <v>1926</v>
      </c>
      <c r="S11" s="43" t="s">
        <v>1929</v>
      </c>
      <c r="T11" s="43"/>
      <c r="U11" s="253"/>
      <c r="V11" s="41"/>
      <c r="W11" s="290" t="s">
        <v>2062</v>
      </c>
      <c r="X11" s="42" t="s">
        <v>1931</v>
      </c>
      <c r="Y11" s="253" t="s">
        <v>1935</v>
      </c>
      <c r="Z11" s="302" t="s">
        <v>2114</v>
      </c>
      <c r="AA11" s="253" t="s">
        <v>2034</v>
      </c>
      <c r="AB11" s="376"/>
      <c r="AC11" s="381"/>
      <c r="AD11" s="285" t="s">
        <v>2061</v>
      </c>
      <c r="AE11" s="42" t="s">
        <v>1962</v>
      </c>
      <c r="AF11" s="43" t="s">
        <v>1964</v>
      </c>
      <c r="AG11" s="43" t="s">
        <v>2116</v>
      </c>
      <c r="AH11" s="246" t="s">
        <v>2034</v>
      </c>
      <c r="AI11" s="1"/>
      <c r="AJ11" s="4"/>
      <c r="AL11" s="4" t="s">
        <v>136</v>
      </c>
      <c r="AM11" s="4" t="s">
        <v>165</v>
      </c>
      <c r="AO11" s="8" t="s">
        <v>138</v>
      </c>
      <c r="AP11" s="12">
        <v>0.2</v>
      </c>
      <c r="AQ11" s="157" t="s">
        <v>139</v>
      </c>
      <c r="AR11" s="149" t="s">
        <v>2314</v>
      </c>
      <c r="AS11" s="161" t="str">
        <f t="shared" si="0"/>
        <v>東京都品川区</v>
      </c>
      <c r="AT11" s="163">
        <v>11.4</v>
      </c>
      <c r="AU11" s="148">
        <v>11.1</v>
      </c>
      <c r="AV11" s="350">
        <v>10.9</v>
      </c>
      <c r="AW11" s="8" t="s">
        <v>2065</v>
      </c>
      <c r="AX11" s="12">
        <v>0.55000000000000004</v>
      </c>
      <c r="AY11" s="69"/>
      <c r="AZ11" s="69"/>
      <c r="BA11" s="69"/>
      <c r="BB11" s="69"/>
    </row>
    <row r="12" spans="1:61" ht="14.25">
      <c r="A12" s="19" t="s">
        <v>2065</v>
      </c>
      <c r="B12" s="331" t="s">
        <v>2175</v>
      </c>
      <c r="C12" s="42">
        <v>0.114</v>
      </c>
      <c r="D12" s="43">
        <v>0.03</v>
      </c>
      <c r="E12" s="253">
        <v>2.4E-2</v>
      </c>
      <c r="F12" s="290" t="s">
        <v>2225</v>
      </c>
      <c r="G12" s="256" t="s">
        <v>1966</v>
      </c>
      <c r="H12" s="245" t="s">
        <v>1959</v>
      </c>
      <c r="I12" s="257" t="s">
        <v>1958</v>
      </c>
      <c r="J12" s="199">
        <f t="shared" si="1"/>
        <v>0.114</v>
      </c>
      <c r="K12" s="43">
        <f t="shared" si="2"/>
        <v>0.13800000000000001</v>
      </c>
      <c r="L12" s="253">
        <f t="shared" si="3"/>
        <v>0.16800000000000001</v>
      </c>
      <c r="M12" s="469" t="s">
        <v>2049</v>
      </c>
      <c r="N12" s="315" t="s">
        <v>2467</v>
      </c>
      <c r="O12" s="69"/>
      <c r="P12" s="19" t="s">
        <v>2065</v>
      </c>
      <c r="Q12" s="290" t="s">
        <v>1985</v>
      </c>
      <c r="R12" s="42" t="s">
        <v>1926</v>
      </c>
      <c r="S12" s="43" t="s">
        <v>1929</v>
      </c>
      <c r="T12" s="43"/>
      <c r="U12" s="253"/>
      <c r="V12" s="41"/>
      <c r="W12" s="290" t="s">
        <v>1999</v>
      </c>
      <c r="X12" s="42" t="s">
        <v>1931</v>
      </c>
      <c r="Y12" s="253" t="s">
        <v>1935</v>
      </c>
      <c r="Z12" s="302" t="s">
        <v>2114</v>
      </c>
      <c r="AA12" s="253" t="s">
        <v>2034</v>
      </c>
      <c r="AB12" s="376"/>
      <c r="AC12" s="381"/>
      <c r="AD12" s="285" t="s">
        <v>2020</v>
      </c>
      <c r="AE12" s="42" t="s">
        <v>1962</v>
      </c>
      <c r="AF12" s="43" t="s">
        <v>1964</v>
      </c>
      <c r="AG12" s="43" t="s">
        <v>2116</v>
      </c>
      <c r="AH12" s="246" t="s">
        <v>2034</v>
      </c>
      <c r="AI12" s="1"/>
      <c r="AJ12" s="4"/>
      <c r="AL12" s="4" t="s">
        <v>136</v>
      </c>
      <c r="AM12" s="4" t="s">
        <v>167</v>
      </c>
      <c r="AO12" s="8" t="s">
        <v>138</v>
      </c>
      <c r="AP12" s="12">
        <v>0.2</v>
      </c>
      <c r="AQ12" s="157" t="s">
        <v>139</v>
      </c>
      <c r="AR12" s="149" t="s">
        <v>2315</v>
      </c>
      <c r="AS12" s="161" t="str">
        <f t="shared" si="0"/>
        <v>東京都目黒区</v>
      </c>
      <c r="AT12" s="163">
        <v>11.4</v>
      </c>
      <c r="AU12" s="148">
        <v>11.1</v>
      </c>
      <c r="AV12" s="350">
        <v>10.9</v>
      </c>
      <c r="AW12" s="8" t="s">
        <v>2122</v>
      </c>
      <c r="AX12" s="12">
        <v>0.45</v>
      </c>
      <c r="AY12" s="69"/>
      <c r="AZ12" s="69"/>
      <c r="BA12" s="69"/>
      <c r="BB12" s="69"/>
    </row>
    <row r="13" spans="1:61" ht="14.25">
      <c r="A13" s="19" t="s">
        <v>2069</v>
      </c>
      <c r="B13" s="331" t="s">
        <v>2176</v>
      </c>
      <c r="C13" s="42">
        <v>0.13200000000000001</v>
      </c>
      <c r="D13" s="43">
        <v>4.2000000000000003E-2</v>
      </c>
      <c r="E13" s="253">
        <v>3.5999999999999997E-2</v>
      </c>
      <c r="F13" s="290" t="s">
        <v>2226</v>
      </c>
      <c r="G13" s="256" t="s">
        <v>1966</v>
      </c>
      <c r="H13" s="245" t="s">
        <v>1959</v>
      </c>
      <c r="I13" s="257" t="s">
        <v>1958</v>
      </c>
      <c r="J13" s="199">
        <f t="shared" ref="J13:J14" si="10">C13</f>
        <v>0.13200000000000001</v>
      </c>
      <c r="K13" s="43">
        <f t="shared" ref="K13:K14" si="11">SUM(C13,E13)</f>
        <v>0.16800000000000001</v>
      </c>
      <c r="L13" s="253">
        <f t="shared" ref="L13:L14" si="12">SUM(C13:E13)</f>
        <v>0.21000000000000002</v>
      </c>
      <c r="M13" s="469" t="s">
        <v>2049</v>
      </c>
      <c r="N13" s="315" t="s">
        <v>2466</v>
      </c>
      <c r="O13" s="69"/>
      <c r="P13" s="19" t="s">
        <v>2069</v>
      </c>
      <c r="Q13" s="290" t="s">
        <v>2066</v>
      </c>
      <c r="R13" s="42" t="s">
        <v>1926</v>
      </c>
      <c r="S13" s="43" t="s">
        <v>1929</v>
      </c>
      <c r="T13" s="43"/>
      <c r="U13" s="253"/>
      <c r="V13" s="41"/>
      <c r="W13" s="290" t="s">
        <v>2067</v>
      </c>
      <c r="X13" s="42" t="s">
        <v>2481</v>
      </c>
      <c r="Y13" s="253" t="s">
        <v>1968</v>
      </c>
      <c r="Z13" s="302" t="s">
        <v>2114</v>
      </c>
      <c r="AA13" s="253" t="s">
        <v>2034</v>
      </c>
      <c r="AB13" s="376"/>
      <c r="AC13" s="381"/>
      <c r="AD13" s="285" t="s">
        <v>2068</v>
      </c>
      <c r="AE13" s="42" t="s">
        <v>1962</v>
      </c>
      <c r="AF13" s="43" t="s">
        <v>1964</v>
      </c>
      <c r="AG13" s="43" t="s">
        <v>2116</v>
      </c>
      <c r="AH13" s="246" t="s">
        <v>2034</v>
      </c>
      <c r="AI13" s="1"/>
      <c r="AJ13" s="4"/>
      <c r="AL13" s="4" t="s">
        <v>136</v>
      </c>
      <c r="AM13" s="4" t="s">
        <v>169</v>
      </c>
      <c r="AO13" s="8" t="s">
        <v>138</v>
      </c>
      <c r="AP13" s="12">
        <v>0.2</v>
      </c>
      <c r="AQ13" s="157" t="s">
        <v>139</v>
      </c>
      <c r="AR13" s="149" t="s">
        <v>2316</v>
      </c>
      <c r="AS13" s="161" t="str">
        <f t="shared" si="0"/>
        <v>東京都大田区</v>
      </c>
      <c r="AT13" s="163">
        <v>11.4</v>
      </c>
      <c r="AU13" s="148">
        <v>11.1</v>
      </c>
      <c r="AV13" s="350">
        <v>10.9</v>
      </c>
      <c r="AW13" s="8" t="s">
        <v>2069</v>
      </c>
      <c r="AX13" s="12">
        <v>0.45</v>
      </c>
      <c r="AY13" s="69"/>
      <c r="AZ13" s="69"/>
      <c r="BA13" s="69"/>
      <c r="BB13" s="69"/>
    </row>
    <row r="14" spans="1:61" ht="14.25">
      <c r="A14" s="19" t="s">
        <v>2140</v>
      </c>
      <c r="B14" s="331" t="s">
        <v>2177</v>
      </c>
      <c r="C14" s="42">
        <v>0.13200000000000001</v>
      </c>
      <c r="D14" s="43">
        <v>4.2000000000000003E-2</v>
      </c>
      <c r="E14" s="253">
        <v>3.5999999999999997E-2</v>
      </c>
      <c r="F14" s="290" t="s">
        <v>2248</v>
      </c>
      <c r="G14" s="256" t="s">
        <v>1966</v>
      </c>
      <c r="H14" s="245" t="s">
        <v>1959</v>
      </c>
      <c r="I14" s="257" t="s">
        <v>1958</v>
      </c>
      <c r="J14" s="199">
        <f t="shared" si="10"/>
        <v>0.13200000000000001</v>
      </c>
      <c r="K14" s="43">
        <f t="shared" si="11"/>
        <v>0.16800000000000001</v>
      </c>
      <c r="L14" s="253">
        <f t="shared" si="12"/>
        <v>0.21000000000000002</v>
      </c>
      <c r="M14" s="469" t="s">
        <v>2049</v>
      </c>
      <c r="N14" s="315" t="s">
        <v>2468</v>
      </c>
      <c r="O14" s="69"/>
      <c r="P14" s="19" t="s">
        <v>2140</v>
      </c>
      <c r="Q14" s="290" t="s">
        <v>2141</v>
      </c>
      <c r="R14" s="42" t="s">
        <v>1926</v>
      </c>
      <c r="S14" s="43" t="s">
        <v>1929</v>
      </c>
      <c r="T14" s="43"/>
      <c r="U14" s="253"/>
      <c r="V14" s="41"/>
      <c r="W14" s="290" t="s">
        <v>2142</v>
      </c>
      <c r="X14" s="42" t="s">
        <v>2481</v>
      </c>
      <c r="Y14" s="253" t="s">
        <v>1968</v>
      </c>
      <c r="Z14" s="302" t="s">
        <v>2114</v>
      </c>
      <c r="AA14" s="253" t="s">
        <v>2034</v>
      </c>
      <c r="AB14" s="376"/>
      <c r="AC14" s="381"/>
      <c r="AD14" s="285" t="s">
        <v>2143</v>
      </c>
      <c r="AE14" s="42" t="s">
        <v>1962</v>
      </c>
      <c r="AF14" s="43" t="s">
        <v>1964</v>
      </c>
      <c r="AG14" s="43" t="s">
        <v>2116</v>
      </c>
      <c r="AH14" s="246" t="s">
        <v>2034</v>
      </c>
      <c r="AI14" s="1"/>
      <c r="AJ14" s="4"/>
      <c r="AL14" s="4" t="s">
        <v>136</v>
      </c>
      <c r="AM14" s="4" t="s">
        <v>171</v>
      </c>
      <c r="AO14" s="8" t="s">
        <v>138</v>
      </c>
      <c r="AP14" s="12">
        <v>0.2</v>
      </c>
      <c r="AQ14" s="157" t="s">
        <v>139</v>
      </c>
      <c r="AR14" s="149" t="s">
        <v>2317</v>
      </c>
      <c r="AS14" s="161" t="str">
        <f t="shared" si="0"/>
        <v>東京都世田谷区</v>
      </c>
      <c r="AT14" s="163">
        <v>11.4</v>
      </c>
      <c r="AU14" s="148">
        <v>11.1</v>
      </c>
      <c r="AV14" s="350">
        <v>10.9</v>
      </c>
      <c r="AW14" s="8" t="s">
        <v>2070</v>
      </c>
      <c r="AX14" s="12">
        <v>0.45</v>
      </c>
      <c r="AY14" s="69"/>
      <c r="AZ14" s="69"/>
      <c r="BA14" s="69"/>
      <c r="BB14" s="69"/>
    </row>
    <row r="15" spans="1:61" ht="14.25">
      <c r="A15" s="19" t="s">
        <v>2070</v>
      </c>
      <c r="B15" s="331" t="s">
        <v>2178</v>
      </c>
      <c r="C15" s="42">
        <v>0.13200000000000001</v>
      </c>
      <c r="D15" s="43">
        <v>4.2000000000000003E-2</v>
      </c>
      <c r="E15" s="253">
        <v>3.5999999999999997E-2</v>
      </c>
      <c r="F15" s="290" t="s">
        <v>2227</v>
      </c>
      <c r="G15" s="256" t="s">
        <v>1966</v>
      </c>
      <c r="H15" s="245" t="s">
        <v>1959</v>
      </c>
      <c r="I15" s="257" t="s">
        <v>1958</v>
      </c>
      <c r="J15" s="199">
        <f t="shared" si="1"/>
        <v>0.13200000000000001</v>
      </c>
      <c r="K15" s="43">
        <f t="shared" si="2"/>
        <v>0.16800000000000001</v>
      </c>
      <c r="L15" s="253">
        <f t="shared" si="3"/>
        <v>0.21000000000000002</v>
      </c>
      <c r="M15" s="469" t="s">
        <v>2049</v>
      </c>
      <c r="N15" s="315" t="s">
        <v>2467</v>
      </c>
      <c r="O15" s="69"/>
      <c r="P15" s="19" t="s">
        <v>2070</v>
      </c>
      <c r="Q15" s="290" t="s">
        <v>1986</v>
      </c>
      <c r="R15" s="42" t="s">
        <v>1926</v>
      </c>
      <c r="S15" s="43" t="s">
        <v>1929</v>
      </c>
      <c r="T15" s="43"/>
      <c r="U15" s="253"/>
      <c r="V15" s="41"/>
      <c r="W15" s="290" t="s">
        <v>2000</v>
      </c>
      <c r="X15" s="42" t="s">
        <v>2481</v>
      </c>
      <c r="Y15" s="253" t="s">
        <v>1968</v>
      </c>
      <c r="Z15" s="302" t="s">
        <v>2114</v>
      </c>
      <c r="AA15" s="253" t="s">
        <v>2034</v>
      </c>
      <c r="AB15" s="376"/>
      <c r="AC15" s="381"/>
      <c r="AD15" s="285" t="s">
        <v>2021</v>
      </c>
      <c r="AE15" s="42" t="s">
        <v>1962</v>
      </c>
      <c r="AF15" s="43" t="s">
        <v>1964</v>
      </c>
      <c r="AG15" s="43" t="s">
        <v>2116</v>
      </c>
      <c r="AH15" s="246" t="s">
        <v>2034</v>
      </c>
      <c r="AI15" s="1"/>
      <c r="AJ15" s="4"/>
      <c r="AL15" s="4" t="s">
        <v>136</v>
      </c>
      <c r="AM15" s="4" t="s">
        <v>173</v>
      </c>
      <c r="AO15" s="8" t="s">
        <v>138</v>
      </c>
      <c r="AP15" s="12">
        <v>0.2</v>
      </c>
      <c r="AQ15" s="157" t="s">
        <v>139</v>
      </c>
      <c r="AR15" s="149" t="s">
        <v>2318</v>
      </c>
      <c r="AS15" s="161" t="str">
        <f t="shared" si="0"/>
        <v>東京都渋谷区</v>
      </c>
      <c r="AT15" s="163">
        <v>11.4</v>
      </c>
      <c r="AU15" s="148">
        <v>11.1</v>
      </c>
      <c r="AV15" s="350">
        <v>10.9</v>
      </c>
      <c r="AW15" s="8" t="s">
        <v>2123</v>
      </c>
      <c r="AX15" s="12">
        <v>0.45</v>
      </c>
      <c r="AY15" s="69"/>
      <c r="AZ15" s="69"/>
      <c r="BA15" s="69"/>
      <c r="BB15" s="69"/>
    </row>
    <row r="16" spans="1:61" ht="14.25">
      <c r="A16" s="19" t="s">
        <v>2123</v>
      </c>
      <c r="B16" s="331" t="s">
        <v>2179</v>
      </c>
      <c r="C16" s="42">
        <v>0.13200000000000001</v>
      </c>
      <c r="D16" s="43">
        <v>4.2000000000000003E-2</v>
      </c>
      <c r="E16" s="253">
        <v>3.5999999999999997E-2</v>
      </c>
      <c r="F16" s="290" t="s">
        <v>2228</v>
      </c>
      <c r="G16" s="256" t="s">
        <v>1966</v>
      </c>
      <c r="H16" s="245" t="s">
        <v>1959</v>
      </c>
      <c r="I16" s="257" t="s">
        <v>1958</v>
      </c>
      <c r="J16" s="199">
        <f t="shared" ref="J16" si="13">C16</f>
        <v>0.13200000000000001</v>
      </c>
      <c r="K16" s="43">
        <f t="shared" ref="K16" si="14">SUM(C16,E16)</f>
        <v>0.16800000000000001</v>
      </c>
      <c r="L16" s="253">
        <f t="shared" ref="L16" si="15">SUM(C16:E16)</f>
        <v>0.21000000000000002</v>
      </c>
      <c r="M16" s="469" t="s">
        <v>2049</v>
      </c>
      <c r="N16" s="315" t="s">
        <v>2466</v>
      </c>
      <c r="O16" s="69"/>
      <c r="P16" s="19" t="s">
        <v>2123</v>
      </c>
      <c r="Q16" s="290" t="s">
        <v>1978</v>
      </c>
      <c r="R16" s="42" t="s">
        <v>1926</v>
      </c>
      <c r="S16" s="43" t="s">
        <v>1929</v>
      </c>
      <c r="T16" s="43"/>
      <c r="U16" s="253"/>
      <c r="V16" s="41"/>
      <c r="W16" s="290" t="s">
        <v>2001</v>
      </c>
      <c r="X16" s="42" t="s">
        <v>1932</v>
      </c>
      <c r="Y16" s="253" t="s">
        <v>1969</v>
      </c>
      <c r="Z16" s="302" t="s">
        <v>2114</v>
      </c>
      <c r="AA16" s="253" t="s">
        <v>2034</v>
      </c>
      <c r="AB16" s="376"/>
      <c r="AC16" s="381"/>
      <c r="AD16" s="285" t="s">
        <v>2022</v>
      </c>
      <c r="AE16" s="42" t="s">
        <v>1962</v>
      </c>
      <c r="AF16" s="43" t="s">
        <v>1964</v>
      </c>
      <c r="AG16" s="43" t="s">
        <v>2116</v>
      </c>
      <c r="AH16" s="246" t="s">
        <v>2034</v>
      </c>
      <c r="AI16" s="1"/>
      <c r="AJ16" s="4"/>
      <c r="AL16" s="4" t="s">
        <v>136</v>
      </c>
      <c r="AM16" s="4" t="s">
        <v>175</v>
      </c>
      <c r="AO16" s="8" t="s">
        <v>138</v>
      </c>
      <c r="AP16" s="12">
        <v>0.2</v>
      </c>
      <c r="AQ16" s="157" t="s">
        <v>139</v>
      </c>
      <c r="AR16" s="149" t="s">
        <v>2319</v>
      </c>
      <c r="AS16" s="161" t="str">
        <f t="shared" si="0"/>
        <v>東京都中野区</v>
      </c>
      <c r="AT16" s="163">
        <v>11.4</v>
      </c>
      <c r="AU16" s="148">
        <v>11.1</v>
      </c>
      <c r="AV16" s="350">
        <v>10.9</v>
      </c>
      <c r="AW16" s="8" t="s">
        <v>2124</v>
      </c>
      <c r="AX16" s="12">
        <v>0.45</v>
      </c>
      <c r="AY16" s="69"/>
      <c r="AZ16" s="69"/>
      <c r="BA16" s="69"/>
      <c r="BB16" s="69"/>
    </row>
    <row r="17" spans="1:54" ht="14.25">
      <c r="A17" s="19" t="s">
        <v>2144</v>
      </c>
      <c r="B17" s="331" t="s">
        <v>2180</v>
      </c>
      <c r="C17" s="42">
        <v>0.13200000000000001</v>
      </c>
      <c r="D17" s="43">
        <v>4.2000000000000003E-2</v>
      </c>
      <c r="E17" s="253">
        <v>3.5999999999999997E-2</v>
      </c>
      <c r="F17" s="290" t="s">
        <v>2249</v>
      </c>
      <c r="G17" s="256" t="s">
        <v>1966</v>
      </c>
      <c r="H17" s="245" t="s">
        <v>1959</v>
      </c>
      <c r="I17" s="257" t="s">
        <v>1958</v>
      </c>
      <c r="J17" s="199">
        <f t="shared" si="1"/>
        <v>0.13200000000000001</v>
      </c>
      <c r="K17" s="43">
        <f t="shared" si="2"/>
        <v>0.16800000000000001</v>
      </c>
      <c r="L17" s="253">
        <f t="shared" si="3"/>
        <v>0.21000000000000002</v>
      </c>
      <c r="M17" s="469" t="s">
        <v>2049</v>
      </c>
      <c r="N17" s="315" t="s">
        <v>2468</v>
      </c>
      <c r="O17" s="69"/>
      <c r="P17" s="19" t="s">
        <v>2144</v>
      </c>
      <c r="Q17" s="290" t="s">
        <v>2145</v>
      </c>
      <c r="R17" s="42" t="s">
        <v>1926</v>
      </c>
      <c r="S17" s="43" t="s">
        <v>1929</v>
      </c>
      <c r="T17" s="43"/>
      <c r="U17" s="253"/>
      <c r="V17" s="41"/>
      <c r="W17" s="290" t="s">
        <v>2146</v>
      </c>
      <c r="X17" s="42" t="s">
        <v>1932</v>
      </c>
      <c r="Y17" s="253" t="s">
        <v>1969</v>
      </c>
      <c r="Z17" s="302" t="s">
        <v>2114</v>
      </c>
      <c r="AA17" s="253" t="s">
        <v>2034</v>
      </c>
      <c r="AB17" s="376"/>
      <c r="AC17" s="381"/>
      <c r="AD17" s="285" t="s">
        <v>2147</v>
      </c>
      <c r="AE17" s="42" t="s">
        <v>1962</v>
      </c>
      <c r="AF17" s="43" t="s">
        <v>1964</v>
      </c>
      <c r="AG17" s="43" t="s">
        <v>2116</v>
      </c>
      <c r="AH17" s="246" t="s">
        <v>2034</v>
      </c>
      <c r="AI17" s="1"/>
      <c r="AJ17" s="4"/>
      <c r="AL17" s="4" t="s">
        <v>136</v>
      </c>
      <c r="AM17" s="4" t="s">
        <v>177</v>
      </c>
      <c r="AO17" s="8" t="s">
        <v>138</v>
      </c>
      <c r="AP17" s="12">
        <v>0.2</v>
      </c>
      <c r="AQ17" s="157" t="s">
        <v>139</v>
      </c>
      <c r="AR17" s="149" t="s">
        <v>2320</v>
      </c>
      <c r="AS17" s="161" t="str">
        <f t="shared" si="0"/>
        <v>東京都杉並区</v>
      </c>
      <c r="AT17" s="163">
        <v>11.4</v>
      </c>
      <c r="AU17" s="148">
        <v>11.1</v>
      </c>
      <c r="AV17" s="350">
        <v>10.9</v>
      </c>
      <c r="AW17" s="8" t="s">
        <v>2074</v>
      </c>
      <c r="AX17" s="12">
        <v>0.55000000000000004</v>
      </c>
      <c r="AY17" s="69"/>
      <c r="AZ17" s="69"/>
      <c r="BA17" s="69"/>
      <c r="BB17" s="69"/>
    </row>
    <row r="18" spans="1:54" ht="14.25">
      <c r="A18" s="19" t="s">
        <v>2074</v>
      </c>
      <c r="B18" s="331" t="s">
        <v>2181</v>
      </c>
      <c r="C18" s="42">
        <v>0.216</v>
      </c>
      <c r="D18" s="43">
        <v>7.1999999999999995E-2</v>
      </c>
      <c r="E18" s="253">
        <v>0.06</v>
      </c>
      <c r="F18" s="290" t="s">
        <v>2229</v>
      </c>
      <c r="G18" s="256" t="s">
        <v>1966</v>
      </c>
      <c r="H18" s="245" t="s">
        <v>1959</v>
      </c>
      <c r="I18" s="257" t="s">
        <v>1958</v>
      </c>
      <c r="J18" s="199">
        <f t="shared" ref="J18" si="16">C18</f>
        <v>0.216</v>
      </c>
      <c r="K18" s="43">
        <f t="shared" ref="K18" si="17">SUM(C18,E18)</f>
        <v>0.27600000000000002</v>
      </c>
      <c r="L18" s="253">
        <f t="shared" ref="L18" si="18">SUM(C18:E18)</f>
        <v>0.34799999999999998</v>
      </c>
      <c r="M18" s="469" t="s">
        <v>2049</v>
      </c>
      <c r="N18" s="315" t="s">
        <v>2466</v>
      </c>
      <c r="O18" s="69"/>
      <c r="P18" s="19" t="s">
        <v>2074</v>
      </c>
      <c r="Q18" s="290" t="s">
        <v>2071</v>
      </c>
      <c r="R18" s="42" t="s">
        <v>1926</v>
      </c>
      <c r="S18" s="43" t="s">
        <v>1929</v>
      </c>
      <c r="T18" s="43"/>
      <c r="U18" s="253"/>
      <c r="V18" s="41"/>
      <c r="W18" s="290" t="s">
        <v>2072</v>
      </c>
      <c r="X18" s="42" t="s">
        <v>1931</v>
      </c>
      <c r="Y18" s="253" t="s">
        <v>1935</v>
      </c>
      <c r="Z18" s="302" t="s">
        <v>2114</v>
      </c>
      <c r="AA18" s="253" t="s">
        <v>2034</v>
      </c>
      <c r="AB18" s="376"/>
      <c r="AC18" s="381"/>
      <c r="AD18" s="285" t="s">
        <v>2073</v>
      </c>
      <c r="AE18" s="42" t="s">
        <v>1962</v>
      </c>
      <c r="AF18" s="43" t="s">
        <v>1964</v>
      </c>
      <c r="AG18" s="43" t="s">
        <v>2116</v>
      </c>
      <c r="AH18" s="246" t="s">
        <v>2034</v>
      </c>
      <c r="AI18" s="1"/>
      <c r="AJ18" s="4"/>
      <c r="AL18" s="4" t="s">
        <v>136</v>
      </c>
      <c r="AM18" s="4" t="s">
        <v>179</v>
      </c>
      <c r="AO18" s="8" t="s">
        <v>138</v>
      </c>
      <c r="AP18" s="12">
        <v>0.2</v>
      </c>
      <c r="AQ18" s="157" t="s">
        <v>139</v>
      </c>
      <c r="AR18" s="149" t="s">
        <v>2321</v>
      </c>
      <c r="AS18" s="161" t="str">
        <f t="shared" si="0"/>
        <v>東京都豊島区</v>
      </c>
      <c r="AT18" s="163">
        <v>11.4</v>
      </c>
      <c r="AU18" s="148">
        <v>11.1</v>
      </c>
      <c r="AV18" s="350">
        <v>10.9</v>
      </c>
      <c r="AW18" s="8" t="s">
        <v>2075</v>
      </c>
      <c r="AX18" s="12">
        <v>0.55000000000000004</v>
      </c>
      <c r="AY18" s="69"/>
      <c r="AZ18" s="69"/>
      <c r="BA18" s="69"/>
      <c r="BB18" s="69"/>
    </row>
    <row r="19" spans="1:54" ht="14.25">
      <c r="A19" s="19" t="s">
        <v>2075</v>
      </c>
      <c r="B19" s="331" t="s">
        <v>2182</v>
      </c>
      <c r="C19" s="42">
        <v>0.216</v>
      </c>
      <c r="D19" s="43">
        <v>7.1999999999999995E-2</v>
      </c>
      <c r="E19" s="253">
        <v>0.06</v>
      </c>
      <c r="F19" s="290" t="s">
        <v>2230</v>
      </c>
      <c r="G19" s="256" t="s">
        <v>1966</v>
      </c>
      <c r="H19" s="245" t="s">
        <v>1959</v>
      </c>
      <c r="I19" s="257" t="s">
        <v>1958</v>
      </c>
      <c r="J19" s="199">
        <f t="shared" si="1"/>
        <v>0.216</v>
      </c>
      <c r="K19" s="43">
        <f t="shared" si="2"/>
        <v>0.27600000000000002</v>
      </c>
      <c r="L19" s="253">
        <f t="shared" si="3"/>
        <v>0.34799999999999998</v>
      </c>
      <c r="M19" s="469" t="s">
        <v>2049</v>
      </c>
      <c r="N19" s="315" t="s">
        <v>2467</v>
      </c>
      <c r="O19" s="69"/>
      <c r="P19" s="19" t="s">
        <v>2075</v>
      </c>
      <c r="Q19" s="290" t="s">
        <v>1987</v>
      </c>
      <c r="R19" s="42" t="s">
        <v>1926</v>
      </c>
      <c r="S19" s="43" t="s">
        <v>1929</v>
      </c>
      <c r="T19" s="43"/>
      <c r="U19" s="253"/>
      <c r="V19" s="41"/>
      <c r="W19" s="290" t="s">
        <v>2002</v>
      </c>
      <c r="X19" s="42" t="s">
        <v>1931</v>
      </c>
      <c r="Y19" s="253" t="s">
        <v>1935</v>
      </c>
      <c r="Z19" s="302" t="s">
        <v>2114</v>
      </c>
      <c r="AA19" s="253" t="s">
        <v>2034</v>
      </c>
      <c r="AB19" s="376"/>
      <c r="AC19" s="381"/>
      <c r="AD19" s="285" t="s">
        <v>2023</v>
      </c>
      <c r="AE19" s="42" t="s">
        <v>1962</v>
      </c>
      <c r="AF19" s="43" t="s">
        <v>1964</v>
      </c>
      <c r="AG19" s="43" t="s">
        <v>2116</v>
      </c>
      <c r="AH19" s="246" t="s">
        <v>2034</v>
      </c>
      <c r="AI19" s="1"/>
      <c r="AJ19" s="4"/>
      <c r="AL19" s="4" t="s">
        <v>136</v>
      </c>
      <c r="AM19" s="4" t="s">
        <v>181</v>
      </c>
      <c r="AO19" s="8" t="s">
        <v>138</v>
      </c>
      <c r="AP19" s="12">
        <v>0.2</v>
      </c>
      <c r="AQ19" s="157" t="s">
        <v>139</v>
      </c>
      <c r="AR19" s="149" t="s">
        <v>2322</v>
      </c>
      <c r="AS19" s="161" t="str">
        <f t="shared" si="0"/>
        <v>東京都北区</v>
      </c>
      <c r="AT19" s="163">
        <v>11.4</v>
      </c>
      <c r="AU19" s="148">
        <v>11.1</v>
      </c>
      <c r="AV19" s="350">
        <v>10.9</v>
      </c>
      <c r="AW19" s="8" t="s">
        <v>2125</v>
      </c>
      <c r="AX19" s="12">
        <v>0.55000000000000004</v>
      </c>
      <c r="AY19" s="69"/>
      <c r="AZ19" s="69"/>
      <c r="BA19" s="69"/>
      <c r="BB19" s="69"/>
    </row>
    <row r="20" spans="1:54" ht="14.25">
      <c r="A20" s="19" t="s">
        <v>2079</v>
      </c>
      <c r="B20" s="331" t="s">
        <v>2183</v>
      </c>
      <c r="C20" s="42">
        <v>0.13800000000000001</v>
      </c>
      <c r="D20" s="43">
        <v>5.3999999999999999E-2</v>
      </c>
      <c r="E20" s="253">
        <v>4.8000000000000001E-2</v>
      </c>
      <c r="F20" s="290" t="s">
        <v>2231</v>
      </c>
      <c r="G20" s="256" t="s">
        <v>1966</v>
      </c>
      <c r="H20" s="245" t="s">
        <v>1959</v>
      </c>
      <c r="I20" s="257" t="s">
        <v>1958</v>
      </c>
      <c r="J20" s="199">
        <f>C20</f>
        <v>0.13800000000000001</v>
      </c>
      <c r="K20" s="43">
        <f>SUM(C20,E20)</f>
        <v>0.186</v>
      </c>
      <c r="L20" s="253">
        <f>SUM(C20:E20)</f>
        <v>0.24</v>
      </c>
      <c r="M20" s="469" t="s">
        <v>2049</v>
      </c>
      <c r="N20" s="315" t="s">
        <v>2466</v>
      </c>
      <c r="O20" s="69"/>
      <c r="P20" s="19" t="s">
        <v>2079</v>
      </c>
      <c r="Q20" s="290" t="s">
        <v>2076</v>
      </c>
      <c r="R20" s="42" t="s">
        <v>1926</v>
      </c>
      <c r="S20" s="43" t="s">
        <v>1929</v>
      </c>
      <c r="T20" s="43"/>
      <c r="U20" s="253"/>
      <c r="V20" s="41"/>
      <c r="W20" s="290" t="s">
        <v>2077</v>
      </c>
      <c r="X20" s="42" t="s">
        <v>1932</v>
      </c>
      <c r="Y20" s="253" t="s">
        <v>1967</v>
      </c>
      <c r="Z20" s="43" t="s">
        <v>1931</v>
      </c>
      <c r="AA20" s="43" t="s">
        <v>1935</v>
      </c>
      <c r="AB20" s="375" t="s">
        <v>2114</v>
      </c>
      <c r="AC20" s="41" t="s">
        <v>2034</v>
      </c>
      <c r="AD20" s="285" t="s">
        <v>2078</v>
      </c>
      <c r="AE20" s="42" t="s">
        <v>1962</v>
      </c>
      <c r="AF20" s="43" t="s">
        <v>1964</v>
      </c>
      <c r="AG20" s="43" t="s">
        <v>2118</v>
      </c>
      <c r="AH20" s="246" t="s">
        <v>2034</v>
      </c>
      <c r="AI20" s="1"/>
      <c r="AJ20" s="4"/>
      <c r="AL20" s="4" t="s">
        <v>136</v>
      </c>
      <c r="AM20" s="4" t="s">
        <v>183</v>
      </c>
      <c r="AO20" s="8" t="s">
        <v>138</v>
      </c>
      <c r="AP20" s="12">
        <v>0.2</v>
      </c>
      <c r="AQ20" s="157" t="s">
        <v>139</v>
      </c>
      <c r="AR20" s="149" t="s">
        <v>2323</v>
      </c>
      <c r="AS20" s="161" t="str">
        <f t="shared" si="0"/>
        <v>東京都荒川区</v>
      </c>
      <c r="AT20" s="163">
        <v>11.4</v>
      </c>
      <c r="AU20" s="148">
        <v>11.1</v>
      </c>
      <c r="AV20" s="350">
        <v>10.9</v>
      </c>
      <c r="AW20" s="8" t="s">
        <v>2126</v>
      </c>
      <c r="AX20" s="12">
        <v>0.55000000000000004</v>
      </c>
      <c r="AY20" s="69"/>
      <c r="AZ20" s="69"/>
      <c r="BA20" s="69"/>
      <c r="BB20" s="69"/>
    </row>
    <row r="21" spans="1:54" ht="14.25">
      <c r="A21" s="19" t="s">
        <v>2148</v>
      </c>
      <c r="B21" s="331" t="s">
        <v>2184</v>
      </c>
      <c r="C21" s="42">
        <v>0.13800000000000001</v>
      </c>
      <c r="D21" s="43">
        <v>5.3999999999999999E-2</v>
      </c>
      <c r="E21" s="253">
        <v>4.8000000000000001E-2</v>
      </c>
      <c r="F21" s="290" t="s">
        <v>2250</v>
      </c>
      <c r="G21" s="256" t="s">
        <v>1966</v>
      </c>
      <c r="H21" s="245" t="s">
        <v>1959</v>
      </c>
      <c r="I21" s="257" t="s">
        <v>1958</v>
      </c>
      <c r="J21" s="199">
        <f t="shared" si="1"/>
        <v>0.13800000000000001</v>
      </c>
      <c r="K21" s="43">
        <f t="shared" si="2"/>
        <v>0.186</v>
      </c>
      <c r="L21" s="253">
        <f t="shared" si="3"/>
        <v>0.24</v>
      </c>
      <c r="M21" s="469" t="s">
        <v>2049</v>
      </c>
      <c r="N21" s="315" t="s">
        <v>2469</v>
      </c>
      <c r="O21" s="69"/>
      <c r="P21" s="19" t="s">
        <v>2148</v>
      </c>
      <c r="Q21" s="290" t="s">
        <v>2149</v>
      </c>
      <c r="R21" s="42" t="s">
        <v>1926</v>
      </c>
      <c r="S21" s="43" t="s">
        <v>1929</v>
      </c>
      <c r="T21" s="43"/>
      <c r="U21" s="253"/>
      <c r="V21" s="41"/>
      <c r="W21" s="290" t="s">
        <v>2150</v>
      </c>
      <c r="X21" s="42" t="s">
        <v>1932</v>
      </c>
      <c r="Y21" s="253" t="s">
        <v>1967</v>
      </c>
      <c r="Z21" s="43" t="s">
        <v>1931</v>
      </c>
      <c r="AA21" s="43" t="s">
        <v>1935</v>
      </c>
      <c r="AB21" s="302" t="s">
        <v>2114</v>
      </c>
      <c r="AC21" s="246" t="s">
        <v>2034</v>
      </c>
      <c r="AD21" s="285" t="s">
        <v>2151</v>
      </c>
      <c r="AE21" s="42" t="s">
        <v>1962</v>
      </c>
      <c r="AF21" s="43" t="s">
        <v>1964</v>
      </c>
      <c r="AG21" s="43" t="s">
        <v>2118</v>
      </c>
      <c r="AH21" s="246" t="s">
        <v>2034</v>
      </c>
      <c r="AI21" s="1"/>
      <c r="AJ21" s="4"/>
      <c r="AL21" s="4" t="s">
        <v>136</v>
      </c>
      <c r="AM21" s="4" t="s">
        <v>185</v>
      </c>
      <c r="AO21" s="8" t="s">
        <v>138</v>
      </c>
      <c r="AP21" s="12">
        <v>0.2</v>
      </c>
      <c r="AQ21" s="157" t="s">
        <v>139</v>
      </c>
      <c r="AR21" s="149" t="s">
        <v>2324</v>
      </c>
      <c r="AS21" s="161" t="str">
        <f t="shared" si="0"/>
        <v>東京都板橋区</v>
      </c>
      <c r="AT21" s="163">
        <v>11.4</v>
      </c>
      <c r="AU21" s="148">
        <v>11.1</v>
      </c>
      <c r="AV21" s="350">
        <v>10.9</v>
      </c>
      <c r="AW21" s="8" t="s">
        <v>2080</v>
      </c>
      <c r="AX21" s="12">
        <v>0.55000000000000004</v>
      </c>
      <c r="AY21" s="69"/>
      <c r="AZ21" s="69"/>
      <c r="BA21" s="69"/>
      <c r="BB21" s="69"/>
    </row>
    <row r="22" spans="1:54" ht="14.25">
      <c r="A22" s="19" t="s">
        <v>2080</v>
      </c>
      <c r="B22" s="331" t="s">
        <v>2185</v>
      </c>
      <c r="C22" s="42">
        <v>0.13800000000000001</v>
      </c>
      <c r="D22" s="43">
        <v>5.3999999999999999E-2</v>
      </c>
      <c r="E22" s="253">
        <v>4.8000000000000001E-2</v>
      </c>
      <c r="F22" s="290" t="s">
        <v>2232</v>
      </c>
      <c r="G22" s="256" t="s">
        <v>1966</v>
      </c>
      <c r="H22" s="245" t="s">
        <v>1959</v>
      </c>
      <c r="I22" s="257" t="s">
        <v>1958</v>
      </c>
      <c r="J22" s="199">
        <f t="shared" ref="J22" si="19">C22</f>
        <v>0.13800000000000001</v>
      </c>
      <c r="K22" s="43">
        <f t="shared" ref="K22" si="20">SUM(C22,E22)</f>
        <v>0.186</v>
      </c>
      <c r="L22" s="253">
        <f t="shared" ref="L22" si="21">SUM(C22:E22)</f>
        <v>0.24</v>
      </c>
      <c r="M22" s="469" t="s">
        <v>2049</v>
      </c>
      <c r="N22" s="315" t="s">
        <v>2467</v>
      </c>
      <c r="O22" s="69"/>
      <c r="P22" s="19" t="s">
        <v>2080</v>
      </c>
      <c r="Q22" s="290" t="s">
        <v>1988</v>
      </c>
      <c r="R22" s="42" t="s">
        <v>1926</v>
      </c>
      <c r="S22" s="43" t="s">
        <v>1929</v>
      </c>
      <c r="T22" s="43"/>
      <c r="U22" s="253"/>
      <c r="V22" s="41"/>
      <c r="W22" s="290" t="s">
        <v>2003</v>
      </c>
      <c r="X22" s="42" t="s">
        <v>1932</v>
      </c>
      <c r="Y22" s="253" t="s">
        <v>1967</v>
      </c>
      <c r="Z22" s="43" t="s">
        <v>1931</v>
      </c>
      <c r="AA22" s="43" t="s">
        <v>1935</v>
      </c>
      <c r="AB22" s="302" t="s">
        <v>2114</v>
      </c>
      <c r="AC22" s="246" t="s">
        <v>2034</v>
      </c>
      <c r="AD22" s="285" t="s">
        <v>2024</v>
      </c>
      <c r="AE22" s="42" t="s">
        <v>1962</v>
      </c>
      <c r="AF22" s="43" t="s">
        <v>1964</v>
      </c>
      <c r="AG22" s="43" t="s">
        <v>2118</v>
      </c>
      <c r="AH22" s="246" t="s">
        <v>2034</v>
      </c>
      <c r="AI22" s="1"/>
      <c r="AJ22" s="4" t="s">
        <v>187</v>
      </c>
      <c r="AL22" s="4" t="s">
        <v>136</v>
      </c>
      <c r="AM22" s="4" t="s">
        <v>188</v>
      </c>
      <c r="AO22" s="8" t="s">
        <v>138</v>
      </c>
      <c r="AP22" s="12">
        <v>0.2</v>
      </c>
      <c r="AQ22" s="157" t="s">
        <v>139</v>
      </c>
      <c r="AR22" s="149" t="s">
        <v>2325</v>
      </c>
      <c r="AS22" s="161" t="str">
        <f t="shared" si="0"/>
        <v>東京都練馬区</v>
      </c>
      <c r="AT22" s="163">
        <v>11.4</v>
      </c>
      <c r="AU22" s="148">
        <v>11.1</v>
      </c>
      <c r="AV22" s="350">
        <v>10.9</v>
      </c>
      <c r="AW22" s="8" t="s">
        <v>2473</v>
      </c>
      <c r="AX22" s="12">
        <v>0.55000000000000004</v>
      </c>
      <c r="AY22" s="69"/>
      <c r="AZ22" s="69"/>
      <c r="BA22" s="69"/>
      <c r="BB22" s="69"/>
    </row>
    <row r="23" spans="1:54" ht="24">
      <c r="A23" s="19" t="s">
        <v>2127</v>
      </c>
      <c r="B23" s="331" t="s">
        <v>2186</v>
      </c>
      <c r="C23" s="42">
        <v>0.13800000000000001</v>
      </c>
      <c r="D23" s="43">
        <v>5.3999999999999999E-2</v>
      </c>
      <c r="E23" s="253">
        <v>4.8000000000000001E-2</v>
      </c>
      <c r="F23" s="290" t="s">
        <v>2251</v>
      </c>
      <c r="G23" s="256" t="s">
        <v>1966</v>
      </c>
      <c r="H23" s="245" t="s">
        <v>1959</v>
      </c>
      <c r="I23" s="257" t="s">
        <v>1958</v>
      </c>
      <c r="J23" s="199">
        <f t="shared" si="1"/>
        <v>0.13800000000000001</v>
      </c>
      <c r="K23" s="43">
        <f t="shared" si="2"/>
        <v>0.186</v>
      </c>
      <c r="L23" s="253">
        <f t="shared" si="3"/>
        <v>0.24</v>
      </c>
      <c r="M23" s="469" t="s">
        <v>2049</v>
      </c>
      <c r="N23" s="315" t="s">
        <v>2470</v>
      </c>
      <c r="O23" s="69"/>
      <c r="P23" s="19" t="s">
        <v>2127</v>
      </c>
      <c r="Q23" s="290" t="s">
        <v>2156</v>
      </c>
      <c r="R23" s="42" t="s">
        <v>1926</v>
      </c>
      <c r="S23" s="43" t="s">
        <v>1929</v>
      </c>
      <c r="T23" s="43"/>
      <c r="U23" s="253"/>
      <c r="V23" s="41"/>
      <c r="W23" s="290" t="s">
        <v>2157</v>
      </c>
      <c r="X23" s="42" t="s">
        <v>1932</v>
      </c>
      <c r="Y23" s="253" t="s">
        <v>1967</v>
      </c>
      <c r="Z23" s="43" t="s">
        <v>1931</v>
      </c>
      <c r="AA23" s="43" t="s">
        <v>1935</v>
      </c>
      <c r="AB23" s="302" t="s">
        <v>2114</v>
      </c>
      <c r="AC23" s="246" t="s">
        <v>2034</v>
      </c>
      <c r="AD23" s="285" t="s">
        <v>2158</v>
      </c>
      <c r="AE23" s="42" t="s">
        <v>1962</v>
      </c>
      <c r="AF23" s="43" t="s">
        <v>1964</v>
      </c>
      <c r="AG23" s="43" t="s">
        <v>2118</v>
      </c>
      <c r="AH23" s="246" t="s">
        <v>2034</v>
      </c>
      <c r="AI23" s="1"/>
      <c r="AJ23" s="4"/>
      <c r="AL23" s="4" t="s">
        <v>136</v>
      </c>
      <c r="AM23" s="4" t="s">
        <v>2494</v>
      </c>
      <c r="AO23" s="8" t="s">
        <v>138</v>
      </c>
      <c r="AP23" s="12">
        <v>0.2</v>
      </c>
      <c r="AQ23" s="157" t="s">
        <v>139</v>
      </c>
      <c r="AR23" s="149" t="s">
        <v>2326</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2187</v>
      </c>
      <c r="C24" s="42">
        <v>0.114</v>
      </c>
      <c r="D24" s="43">
        <v>3.5999999999999997E-2</v>
      </c>
      <c r="E24" s="253">
        <v>0.03</v>
      </c>
      <c r="F24" s="290" t="s">
        <v>2233</v>
      </c>
      <c r="G24" s="256" t="s">
        <v>1966</v>
      </c>
      <c r="H24" s="245" t="s">
        <v>1959</v>
      </c>
      <c r="I24" s="257" t="s">
        <v>1958</v>
      </c>
      <c r="J24" s="199">
        <f t="shared" ref="J24" si="22">C24</f>
        <v>0.114</v>
      </c>
      <c r="K24" s="43">
        <f t="shared" ref="K24" si="23">SUM(C24,E24)</f>
        <v>0.14400000000000002</v>
      </c>
      <c r="L24" s="253">
        <f t="shared" ref="L24" si="24">SUM(C24:E24)</f>
        <v>0.18</v>
      </c>
      <c r="M24" s="469" t="s">
        <v>2049</v>
      </c>
      <c r="N24" s="315" t="s">
        <v>2466</v>
      </c>
      <c r="O24" s="69"/>
      <c r="P24" s="19" t="s">
        <v>1920</v>
      </c>
      <c r="Q24" s="290" t="s">
        <v>1979</v>
      </c>
      <c r="R24" s="42" t="s">
        <v>1926</v>
      </c>
      <c r="S24" s="43" t="s">
        <v>1929</v>
      </c>
      <c r="T24" s="43"/>
      <c r="U24" s="253"/>
      <c r="V24" s="41"/>
      <c r="W24" s="290" t="s">
        <v>2004</v>
      </c>
      <c r="X24" s="42" t="s">
        <v>1932</v>
      </c>
      <c r="Y24" s="253" t="s">
        <v>1967</v>
      </c>
      <c r="Z24" s="43" t="s">
        <v>1931</v>
      </c>
      <c r="AA24" s="43" t="s">
        <v>1935</v>
      </c>
      <c r="AB24" s="302" t="s">
        <v>2114</v>
      </c>
      <c r="AC24" s="246" t="s">
        <v>2034</v>
      </c>
      <c r="AD24" s="285" t="s">
        <v>2025</v>
      </c>
      <c r="AE24" s="42" t="s">
        <v>1962</v>
      </c>
      <c r="AF24" s="43" t="s">
        <v>1964</v>
      </c>
      <c r="AG24" s="43" t="s">
        <v>2116</v>
      </c>
      <c r="AH24" s="246" t="s">
        <v>2034</v>
      </c>
      <c r="AI24" s="1"/>
      <c r="AJ24" s="4"/>
      <c r="AL24" s="4" t="s">
        <v>136</v>
      </c>
      <c r="AM24" s="4" t="s">
        <v>190</v>
      </c>
      <c r="AO24" s="8" t="s">
        <v>138</v>
      </c>
      <c r="AP24" s="12">
        <v>0.2</v>
      </c>
      <c r="AQ24" s="157" t="s">
        <v>139</v>
      </c>
      <c r="AR24" s="149" t="s">
        <v>2327</v>
      </c>
      <c r="AS24" s="161" t="str">
        <f t="shared" si="0"/>
        <v>東京都葛飾区</v>
      </c>
      <c r="AT24" s="163">
        <v>11.4</v>
      </c>
      <c r="AU24" s="148">
        <v>11.1</v>
      </c>
      <c r="AV24" s="350">
        <v>10.9</v>
      </c>
      <c r="AW24" s="19" t="s">
        <v>2152</v>
      </c>
      <c r="AX24" s="12">
        <v>0.55000000000000004</v>
      </c>
      <c r="AY24" s="69"/>
      <c r="AZ24" s="69"/>
      <c r="BA24" s="69"/>
      <c r="BB24" s="69"/>
    </row>
    <row r="25" spans="1:54" ht="15" thickBot="1">
      <c r="A25" s="19" t="s">
        <v>2152</v>
      </c>
      <c r="B25" s="331" t="s">
        <v>2188</v>
      </c>
      <c r="C25" s="42">
        <v>0.114</v>
      </c>
      <c r="D25" s="43">
        <v>3.5999999999999997E-2</v>
      </c>
      <c r="E25" s="253">
        <v>0.03</v>
      </c>
      <c r="F25" s="290" t="s">
        <v>2252</v>
      </c>
      <c r="G25" s="256" t="s">
        <v>1966</v>
      </c>
      <c r="H25" s="245" t="s">
        <v>1959</v>
      </c>
      <c r="I25" s="257" t="s">
        <v>1958</v>
      </c>
      <c r="J25" s="199">
        <f t="shared" si="1"/>
        <v>0.114</v>
      </c>
      <c r="K25" s="43">
        <f t="shared" si="2"/>
        <v>0.14400000000000002</v>
      </c>
      <c r="L25" s="253">
        <f t="shared" si="3"/>
        <v>0.18</v>
      </c>
      <c r="M25" s="469" t="s">
        <v>2049</v>
      </c>
      <c r="N25" s="315" t="s">
        <v>2468</v>
      </c>
      <c r="O25" s="69"/>
      <c r="P25" s="19" t="s">
        <v>2152</v>
      </c>
      <c r="Q25" s="290" t="s">
        <v>2153</v>
      </c>
      <c r="R25" s="42" t="s">
        <v>1926</v>
      </c>
      <c r="S25" s="43" t="s">
        <v>1929</v>
      </c>
      <c r="T25" s="43"/>
      <c r="U25" s="253"/>
      <c r="V25" s="41"/>
      <c r="W25" s="290" t="s">
        <v>2154</v>
      </c>
      <c r="X25" s="42" t="s">
        <v>1932</v>
      </c>
      <c r="Y25" s="253" t="s">
        <v>1967</v>
      </c>
      <c r="Z25" s="43" t="s">
        <v>1931</v>
      </c>
      <c r="AA25" s="43" t="s">
        <v>1935</v>
      </c>
      <c r="AB25" s="302" t="s">
        <v>2114</v>
      </c>
      <c r="AC25" s="246" t="s">
        <v>2034</v>
      </c>
      <c r="AD25" s="285" t="s">
        <v>2155</v>
      </c>
      <c r="AE25" s="42" t="s">
        <v>1962</v>
      </c>
      <c r="AF25" s="43" t="s">
        <v>1964</v>
      </c>
      <c r="AG25" s="43" t="s">
        <v>2116</v>
      </c>
      <c r="AH25" s="246" t="s">
        <v>2034</v>
      </c>
      <c r="AI25" s="1"/>
      <c r="AJ25" s="4"/>
      <c r="AL25" s="4" t="s">
        <v>136</v>
      </c>
      <c r="AM25" s="4" t="s">
        <v>192</v>
      </c>
      <c r="AO25" s="9" t="s">
        <v>138</v>
      </c>
      <c r="AP25" s="153">
        <v>0.2</v>
      </c>
      <c r="AQ25" s="158" t="s">
        <v>139</v>
      </c>
      <c r="AR25" s="152" t="s">
        <v>2328</v>
      </c>
      <c r="AS25" s="178" t="str">
        <f t="shared" si="0"/>
        <v>東京都江戸川区</v>
      </c>
      <c r="AT25" s="179">
        <v>11.4</v>
      </c>
      <c r="AU25" s="180">
        <v>11.1</v>
      </c>
      <c r="AV25" s="351">
        <v>10.9</v>
      </c>
      <c r="AW25" s="8" t="s">
        <v>2128</v>
      </c>
      <c r="AX25" s="12">
        <v>0.45</v>
      </c>
      <c r="AY25" s="69"/>
      <c r="AZ25" s="69"/>
      <c r="BA25" s="69"/>
      <c r="BB25" s="69"/>
    </row>
    <row r="26" spans="1:54" ht="14.25">
      <c r="A26" s="19" t="s">
        <v>2084</v>
      </c>
      <c r="B26" s="331" t="s">
        <v>2189</v>
      </c>
      <c r="C26" s="42">
        <v>0.15</v>
      </c>
      <c r="D26" s="43">
        <v>6.6000000000000003E-2</v>
      </c>
      <c r="E26" s="253">
        <v>5.3999999999999999E-2</v>
      </c>
      <c r="F26" s="290" t="s">
        <v>2234</v>
      </c>
      <c r="G26" s="256" t="s">
        <v>1966</v>
      </c>
      <c r="H26" s="245" t="s">
        <v>1959</v>
      </c>
      <c r="I26" s="257" t="s">
        <v>1958</v>
      </c>
      <c r="J26" s="199">
        <f t="shared" si="1"/>
        <v>0.15</v>
      </c>
      <c r="K26" s="43">
        <f t="shared" si="2"/>
        <v>0.20399999999999999</v>
      </c>
      <c r="L26" s="253">
        <f t="shared" si="3"/>
        <v>0.27</v>
      </c>
      <c r="M26" s="469" t="s">
        <v>2049</v>
      </c>
      <c r="N26" s="315" t="s">
        <v>2466</v>
      </c>
      <c r="O26" s="69"/>
      <c r="P26" s="19" t="s">
        <v>2084</v>
      </c>
      <c r="Q26" s="290" t="s">
        <v>2081</v>
      </c>
      <c r="R26" s="42" t="s">
        <v>1926</v>
      </c>
      <c r="S26" s="43" t="s">
        <v>1929</v>
      </c>
      <c r="T26" s="43"/>
      <c r="U26" s="253"/>
      <c r="V26" s="41"/>
      <c r="W26" s="290" t="s">
        <v>2082</v>
      </c>
      <c r="X26" s="42" t="s">
        <v>1932</v>
      </c>
      <c r="Y26" s="253" t="s">
        <v>1967</v>
      </c>
      <c r="Z26" s="43" t="s">
        <v>2114</v>
      </c>
      <c r="AA26" s="43" t="s">
        <v>2034</v>
      </c>
      <c r="AB26" s="302"/>
      <c r="AC26" s="246"/>
      <c r="AD26" s="285" t="s">
        <v>2083</v>
      </c>
      <c r="AE26" s="42" t="s">
        <v>1962</v>
      </c>
      <c r="AF26" s="43" t="s">
        <v>1964</v>
      </c>
      <c r="AG26" s="43" t="s">
        <v>2116</v>
      </c>
      <c r="AH26" s="246" t="s">
        <v>2034</v>
      </c>
      <c r="AI26" s="1"/>
      <c r="AJ26" s="4"/>
      <c r="AL26" s="4" t="s">
        <v>136</v>
      </c>
      <c r="AM26" s="4" t="s">
        <v>194</v>
      </c>
      <c r="AO26" s="144" t="s">
        <v>195</v>
      </c>
      <c r="AP26" s="167">
        <v>0.16</v>
      </c>
      <c r="AQ26" s="165" t="s">
        <v>139</v>
      </c>
      <c r="AR26" s="150" t="s">
        <v>196</v>
      </c>
      <c r="AS26" s="174" t="str">
        <f t="shared" si="0"/>
        <v>東京都調布市</v>
      </c>
      <c r="AT26" s="182">
        <v>11.12</v>
      </c>
      <c r="AU26" s="171">
        <v>10.88</v>
      </c>
      <c r="AV26" s="232">
        <v>10.72</v>
      </c>
      <c r="AW26" s="8" t="s">
        <v>2129</v>
      </c>
      <c r="AX26" s="12">
        <v>0.45</v>
      </c>
      <c r="AY26" s="69"/>
      <c r="AZ26" s="69"/>
      <c r="BA26" s="69"/>
      <c r="BB26" s="69"/>
    </row>
    <row r="27" spans="1:54" ht="14.25">
      <c r="A27" s="19" t="s">
        <v>2129</v>
      </c>
      <c r="B27" s="331" t="s">
        <v>2190</v>
      </c>
      <c r="C27" s="42">
        <v>0.15</v>
      </c>
      <c r="D27" s="43">
        <v>6.6000000000000003E-2</v>
      </c>
      <c r="E27" s="253">
        <v>5.3999999999999999E-2</v>
      </c>
      <c r="F27" s="290" t="s">
        <v>2253</v>
      </c>
      <c r="G27" s="256" t="s">
        <v>1966</v>
      </c>
      <c r="H27" s="245" t="s">
        <v>1959</v>
      </c>
      <c r="I27" s="257" t="s">
        <v>1958</v>
      </c>
      <c r="J27" s="199">
        <f t="shared" ref="J27:J28" si="25">C27</f>
        <v>0.15</v>
      </c>
      <c r="K27" s="43">
        <f t="shared" ref="K27:K28" si="26">SUM(C27,E27)</f>
        <v>0.20399999999999999</v>
      </c>
      <c r="L27" s="253">
        <f t="shared" ref="L27:L28" si="27">SUM(C27:E27)</f>
        <v>0.27</v>
      </c>
      <c r="M27" s="469" t="s">
        <v>2049</v>
      </c>
      <c r="N27" s="315" t="s">
        <v>2468</v>
      </c>
      <c r="O27" s="69"/>
      <c r="P27" s="19" t="s">
        <v>2129</v>
      </c>
      <c r="Q27" s="290" t="s">
        <v>2159</v>
      </c>
      <c r="R27" s="42" t="s">
        <v>1926</v>
      </c>
      <c r="S27" s="43" t="s">
        <v>1929</v>
      </c>
      <c r="T27" s="43"/>
      <c r="U27" s="253"/>
      <c r="V27" s="41"/>
      <c r="W27" s="290" t="s">
        <v>2160</v>
      </c>
      <c r="X27" s="42" t="s">
        <v>1932</v>
      </c>
      <c r="Y27" s="253" t="s">
        <v>1967</v>
      </c>
      <c r="Z27" s="43" t="s">
        <v>2114</v>
      </c>
      <c r="AA27" s="43" t="s">
        <v>2034</v>
      </c>
      <c r="AB27" s="302"/>
      <c r="AC27" s="246"/>
      <c r="AD27" s="285" t="s">
        <v>2161</v>
      </c>
      <c r="AE27" s="42" t="s">
        <v>1962</v>
      </c>
      <c r="AF27" s="43" t="s">
        <v>1964</v>
      </c>
      <c r="AG27" s="43" t="s">
        <v>2116</v>
      </c>
      <c r="AH27" s="246" t="s">
        <v>2034</v>
      </c>
      <c r="AI27" s="1"/>
      <c r="AJ27" s="4"/>
      <c r="AL27" s="4" t="s">
        <v>136</v>
      </c>
      <c r="AM27" s="4" t="s">
        <v>198</v>
      </c>
      <c r="AO27" s="8" t="s">
        <v>195</v>
      </c>
      <c r="AP27" s="12">
        <v>0.16</v>
      </c>
      <c r="AQ27" s="157" t="s">
        <v>139</v>
      </c>
      <c r="AR27" s="149" t="s">
        <v>2329</v>
      </c>
      <c r="AS27" s="172" t="str">
        <f t="shared" si="0"/>
        <v>東京都町田市</v>
      </c>
      <c r="AT27" s="147">
        <v>11.12</v>
      </c>
      <c r="AU27" s="149">
        <v>10.88</v>
      </c>
      <c r="AV27" s="174">
        <v>10.72</v>
      </c>
      <c r="AW27" s="8" t="s">
        <v>2130</v>
      </c>
      <c r="AX27" s="12">
        <v>0.45</v>
      </c>
      <c r="AY27" s="69"/>
      <c r="AZ27" s="69"/>
      <c r="BA27" s="69"/>
      <c r="BB27" s="69"/>
    </row>
    <row r="28" spans="1:54" ht="14.25">
      <c r="A28" s="19" t="s">
        <v>2085</v>
      </c>
      <c r="B28" s="331" t="s">
        <v>2191</v>
      </c>
      <c r="C28" s="42">
        <v>0.15</v>
      </c>
      <c r="D28" s="43">
        <v>6.6000000000000003E-2</v>
      </c>
      <c r="E28" s="253">
        <v>5.3999999999999999E-2</v>
      </c>
      <c r="F28" s="290" t="s">
        <v>2235</v>
      </c>
      <c r="G28" s="256" t="s">
        <v>1966</v>
      </c>
      <c r="H28" s="245" t="s">
        <v>1959</v>
      </c>
      <c r="I28" s="257" t="s">
        <v>1958</v>
      </c>
      <c r="J28" s="199">
        <f t="shared" si="25"/>
        <v>0.15</v>
      </c>
      <c r="K28" s="43">
        <f t="shared" si="26"/>
        <v>0.20399999999999999</v>
      </c>
      <c r="L28" s="253">
        <f t="shared" si="27"/>
        <v>0.27</v>
      </c>
      <c r="M28" s="469" t="s">
        <v>2049</v>
      </c>
      <c r="N28" s="315" t="s">
        <v>2467</v>
      </c>
      <c r="O28" s="69"/>
      <c r="P28" s="19" t="s">
        <v>2085</v>
      </c>
      <c r="Q28" s="290" t="s">
        <v>1989</v>
      </c>
      <c r="R28" s="42" t="s">
        <v>1926</v>
      </c>
      <c r="S28" s="43" t="s">
        <v>1929</v>
      </c>
      <c r="T28" s="43"/>
      <c r="U28" s="253"/>
      <c r="V28" s="41"/>
      <c r="W28" s="290" t="s">
        <v>2005</v>
      </c>
      <c r="X28" s="42" t="s">
        <v>1932</v>
      </c>
      <c r="Y28" s="253" t="s">
        <v>1967</v>
      </c>
      <c r="Z28" s="43" t="s">
        <v>2114</v>
      </c>
      <c r="AA28" s="43" t="s">
        <v>2034</v>
      </c>
      <c r="AB28" s="302"/>
      <c r="AC28" s="246"/>
      <c r="AD28" s="285" t="s">
        <v>2026</v>
      </c>
      <c r="AE28" s="42" t="s">
        <v>1962</v>
      </c>
      <c r="AF28" s="43" t="s">
        <v>1964</v>
      </c>
      <c r="AG28" s="43" t="s">
        <v>2116</v>
      </c>
      <c r="AH28" s="246" t="s">
        <v>2034</v>
      </c>
      <c r="AI28" s="66"/>
      <c r="AJ28" s="4"/>
      <c r="AL28" s="4" t="s">
        <v>136</v>
      </c>
      <c r="AM28" s="4" t="s">
        <v>200</v>
      </c>
      <c r="AO28" s="8" t="s">
        <v>195</v>
      </c>
      <c r="AP28" s="12">
        <v>0.16</v>
      </c>
      <c r="AQ28" s="157" t="s">
        <v>139</v>
      </c>
      <c r="AR28" s="149" t="s">
        <v>2330</v>
      </c>
      <c r="AS28" s="172" t="str">
        <f t="shared" si="0"/>
        <v>東京都狛江市</v>
      </c>
      <c r="AT28" s="147">
        <v>11.12</v>
      </c>
      <c r="AU28" s="149">
        <v>10.88</v>
      </c>
      <c r="AV28" s="172">
        <v>10.72</v>
      </c>
      <c r="AW28" s="8" t="s">
        <v>2131</v>
      </c>
      <c r="AX28" s="12">
        <v>0.45</v>
      </c>
      <c r="AY28" s="69"/>
      <c r="AZ28" s="69"/>
      <c r="BA28" s="69"/>
      <c r="BB28" s="69"/>
    </row>
    <row r="29" spans="1:54" ht="24">
      <c r="A29" s="19" t="s">
        <v>2162</v>
      </c>
      <c r="B29" s="331" t="s">
        <v>2192</v>
      </c>
      <c r="C29" s="42">
        <v>0.15</v>
      </c>
      <c r="D29" s="43">
        <v>6.6000000000000003E-2</v>
      </c>
      <c r="E29" s="253">
        <v>5.3999999999999999E-2</v>
      </c>
      <c r="F29" s="290" t="s">
        <v>2254</v>
      </c>
      <c r="G29" s="256" t="s">
        <v>1966</v>
      </c>
      <c r="H29" s="245" t="s">
        <v>1959</v>
      </c>
      <c r="I29" s="257" t="s">
        <v>1958</v>
      </c>
      <c r="J29" s="199">
        <f t="shared" si="1"/>
        <v>0.15</v>
      </c>
      <c r="K29" s="43">
        <f t="shared" si="2"/>
        <v>0.20399999999999999</v>
      </c>
      <c r="L29" s="253">
        <f t="shared" si="3"/>
        <v>0.27</v>
      </c>
      <c r="M29" s="469" t="s">
        <v>2049</v>
      </c>
      <c r="N29" s="315" t="s">
        <v>2470</v>
      </c>
      <c r="O29" s="69"/>
      <c r="P29" s="19" t="s">
        <v>2162</v>
      </c>
      <c r="Q29" s="290" t="s">
        <v>2163</v>
      </c>
      <c r="R29" s="42" t="s">
        <v>1926</v>
      </c>
      <c r="S29" s="43" t="s">
        <v>1929</v>
      </c>
      <c r="T29" s="43"/>
      <c r="U29" s="253"/>
      <c r="V29" s="41"/>
      <c r="W29" s="290" t="s">
        <v>2164</v>
      </c>
      <c r="X29" s="42" t="s">
        <v>1932</v>
      </c>
      <c r="Y29" s="253" t="s">
        <v>1967</v>
      </c>
      <c r="Z29" s="43" t="s">
        <v>2114</v>
      </c>
      <c r="AA29" s="43" t="s">
        <v>2034</v>
      </c>
      <c r="AB29" s="302"/>
      <c r="AC29" s="246"/>
      <c r="AD29" s="285" t="s">
        <v>2165</v>
      </c>
      <c r="AE29" s="42" t="s">
        <v>1962</v>
      </c>
      <c r="AF29" s="43" t="s">
        <v>1964</v>
      </c>
      <c r="AG29" s="43" t="s">
        <v>2116</v>
      </c>
      <c r="AH29" s="246" t="s">
        <v>2034</v>
      </c>
      <c r="AI29" s="65"/>
      <c r="AJ29" s="4"/>
      <c r="AL29" s="4" t="s">
        <v>136</v>
      </c>
      <c r="AM29" s="4" t="s">
        <v>202</v>
      </c>
      <c r="AO29" s="8" t="s">
        <v>195</v>
      </c>
      <c r="AP29" s="12">
        <v>0.16</v>
      </c>
      <c r="AQ29" s="157" t="s">
        <v>139</v>
      </c>
      <c r="AR29" s="149" t="s">
        <v>2331</v>
      </c>
      <c r="AS29" s="172" t="str">
        <f t="shared" si="0"/>
        <v>東京都多摩市</v>
      </c>
      <c r="AT29" s="147">
        <v>11.12</v>
      </c>
      <c r="AU29" s="149">
        <v>10.88</v>
      </c>
      <c r="AV29" s="172">
        <v>10.72</v>
      </c>
      <c r="AW29" s="8" t="s">
        <v>2474</v>
      </c>
      <c r="AX29" s="12">
        <v>0.45</v>
      </c>
      <c r="AY29" s="69"/>
      <c r="AZ29" s="69"/>
      <c r="BA29" s="69"/>
      <c r="BB29" s="69"/>
    </row>
    <row r="30" spans="1:54" ht="14.25">
      <c r="A30" s="19" t="s">
        <v>1921</v>
      </c>
      <c r="B30" s="331" t="s">
        <v>2193</v>
      </c>
      <c r="C30" s="42">
        <v>0.14399999999999999</v>
      </c>
      <c r="D30" s="43">
        <v>4.8000000000000001E-2</v>
      </c>
      <c r="E30" s="253">
        <v>4.2000000000000003E-2</v>
      </c>
      <c r="F30" s="290" t="s">
        <v>2236</v>
      </c>
      <c r="G30" s="256" t="s">
        <v>1966</v>
      </c>
      <c r="H30" s="245" t="s">
        <v>1959</v>
      </c>
      <c r="I30" s="257" t="s">
        <v>1958</v>
      </c>
      <c r="J30" s="199">
        <f t="shared" si="1"/>
        <v>0.14399999999999999</v>
      </c>
      <c r="K30" s="43">
        <f t="shared" si="2"/>
        <v>0.186</v>
      </c>
      <c r="L30" s="253">
        <f t="shared" si="3"/>
        <v>0.23400000000000001</v>
      </c>
      <c r="M30" s="469" t="s">
        <v>2049</v>
      </c>
      <c r="N30" s="315" t="s">
        <v>2466</v>
      </c>
      <c r="O30" s="69"/>
      <c r="P30" s="19" t="s">
        <v>1921</v>
      </c>
      <c r="Q30" s="290" t="s">
        <v>1980</v>
      </c>
      <c r="R30" s="42" t="s">
        <v>1926</v>
      </c>
      <c r="S30" s="43" t="s">
        <v>1929</v>
      </c>
      <c r="T30" s="43"/>
      <c r="U30" s="253"/>
      <c r="V30" s="41"/>
      <c r="W30" s="290" t="s">
        <v>2006</v>
      </c>
      <c r="X30" s="42" t="s">
        <v>1932</v>
      </c>
      <c r="Y30" s="253" t="s">
        <v>1967</v>
      </c>
      <c r="Z30" s="43" t="s">
        <v>2114</v>
      </c>
      <c r="AA30" s="43" t="s">
        <v>2034</v>
      </c>
      <c r="AB30" s="302"/>
      <c r="AC30" s="246"/>
      <c r="AD30" s="285" t="s">
        <v>2027</v>
      </c>
      <c r="AE30" s="42" t="s">
        <v>1962</v>
      </c>
      <c r="AF30" s="43" t="s">
        <v>1964</v>
      </c>
      <c r="AG30" s="43" t="s">
        <v>2116</v>
      </c>
      <c r="AH30" s="246" t="s">
        <v>2034</v>
      </c>
      <c r="AI30" s="65"/>
      <c r="AJ30" s="4"/>
      <c r="AL30" s="4" t="s">
        <v>136</v>
      </c>
      <c r="AM30" s="4" t="s">
        <v>204</v>
      </c>
      <c r="AO30" s="8" t="s">
        <v>195</v>
      </c>
      <c r="AP30" s="12">
        <v>0.16</v>
      </c>
      <c r="AQ30" s="157" t="s">
        <v>205</v>
      </c>
      <c r="AR30" s="149" t="s">
        <v>2332</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2194</v>
      </c>
      <c r="C31" s="42">
        <v>0.14399999999999999</v>
      </c>
      <c r="D31" s="43">
        <v>4.8000000000000001E-2</v>
      </c>
      <c r="E31" s="253">
        <v>4.2000000000000003E-2</v>
      </c>
      <c r="F31" s="290" t="s">
        <v>2237</v>
      </c>
      <c r="G31" s="256" t="s">
        <v>1966</v>
      </c>
      <c r="H31" s="245" t="s">
        <v>1959</v>
      </c>
      <c r="I31" s="257" t="s">
        <v>1958</v>
      </c>
      <c r="J31" s="199">
        <f t="shared" si="1"/>
        <v>0.14399999999999999</v>
      </c>
      <c r="K31" s="43">
        <f t="shared" si="2"/>
        <v>0.186</v>
      </c>
      <c r="L31" s="253">
        <f t="shared" si="3"/>
        <v>0.23400000000000001</v>
      </c>
      <c r="M31" s="469" t="s">
        <v>2049</v>
      </c>
      <c r="N31" s="315" t="s">
        <v>2466</v>
      </c>
      <c r="O31" s="69"/>
      <c r="P31" s="19" t="s">
        <v>206</v>
      </c>
      <c r="Q31" s="290" t="s">
        <v>1981</v>
      </c>
      <c r="R31" s="42" t="s">
        <v>1926</v>
      </c>
      <c r="S31" s="43" t="s">
        <v>1929</v>
      </c>
      <c r="T31" s="43"/>
      <c r="U31" s="253"/>
      <c r="V31" s="41"/>
      <c r="W31" s="290" t="s">
        <v>2007</v>
      </c>
      <c r="X31" s="42" t="s">
        <v>1932</v>
      </c>
      <c r="Y31" s="253" t="s">
        <v>1967</v>
      </c>
      <c r="Z31" s="43" t="s">
        <v>2114</v>
      </c>
      <c r="AA31" s="43" t="s">
        <v>2034</v>
      </c>
      <c r="AB31" s="302"/>
      <c r="AC31" s="246"/>
      <c r="AD31" s="285" t="s">
        <v>2028</v>
      </c>
      <c r="AE31" s="42" t="s">
        <v>1962</v>
      </c>
      <c r="AF31" s="43" t="s">
        <v>1964</v>
      </c>
      <c r="AG31" s="43" t="s">
        <v>2116</v>
      </c>
      <c r="AH31" s="246" t="s">
        <v>2034</v>
      </c>
      <c r="AI31" s="65"/>
      <c r="AJ31" s="4"/>
      <c r="AL31" s="4" t="s">
        <v>136</v>
      </c>
      <c r="AM31" s="4" t="s">
        <v>208</v>
      </c>
      <c r="AO31" s="8" t="s">
        <v>195</v>
      </c>
      <c r="AP31" s="12">
        <v>0.16</v>
      </c>
      <c r="AQ31" s="157" t="s">
        <v>205</v>
      </c>
      <c r="AR31" s="149" t="s">
        <v>2333</v>
      </c>
      <c r="AS31" s="172" t="str">
        <f t="shared" si="0"/>
        <v>神奈川県川崎市</v>
      </c>
      <c r="AT31" s="147">
        <v>11.12</v>
      </c>
      <c r="AU31" s="149">
        <v>10.88</v>
      </c>
      <c r="AV31" s="172">
        <v>10.72</v>
      </c>
      <c r="AW31" s="8" t="s">
        <v>2132</v>
      </c>
      <c r="AX31" s="12">
        <v>0.55000000000000004</v>
      </c>
      <c r="AY31" s="69"/>
      <c r="AZ31" s="69"/>
      <c r="BA31" s="69"/>
      <c r="BB31" s="69"/>
    </row>
    <row r="32" spans="1:54" ht="15" thickBot="1">
      <c r="A32" s="19" t="s">
        <v>2089</v>
      </c>
      <c r="B32" s="331" t="s">
        <v>2195</v>
      </c>
      <c r="C32" s="42">
        <v>0.14399999999999999</v>
      </c>
      <c r="D32" s="43">
        <v>4.8000000000000001E-2</v>
      </c>
      <c r="E32" s="253">
        <v>4.2000000000000003E-2</v>
      </c>
      <c r="F32" s="290" t="s">
        <v>2238</v>
      </c>
      <c r="G32" s="256" t="s">
        <v>1966</v>
      </c>
      <c r="H32" s="245" t="s">
        <v>1959</v>
      </c>
      <c r="I32" s="257" t="s">
        <v>1958</v>
      </c>
      <c r="J32" s="199">
        <f t="shared" ref="J32" si="28">C32</f>
        <v>0.14399999999999999</v>
      </c>
      <c r="K32" s="43">
        <f t="shared" ref="K32" si="29">SUM(C32,E32)</f>
        <v>0.186</v>
      </c>
      <c r="L32" s="253">
        <f t="shared" ref="L32" si="30">SUM(C32:E32)</f>
        <v>0.23400000000000001</v>
      </c>
      <c r="M32" s="469" t="s">
        <v>2049</v>
      </c>
      <c r="N32" s="315" t="s">
        <v>2466</v>
      </c>
      <c r="O32" s="69"/>
      <c r="P32" s="19" t="s">
        <v>2089</v>
      </c>
      <c r="Q32" s="290" t="s">
        <v>2086</v>
      </c>
      <c r="R32" s="42" t="s">
        <v>1926</v>
      </c>
      <c r="S32" s="43" t="s">
        <v>1929</v>
      </c>
      <c r="T32" s="43"/>
      <c r="U32" s="253"/>
      <c r="V32" s="41"/>
      <c r="W32" s="290" t="s">
        <v>2087</v>
      </c>
      <c r="X32" s="42" t="s">
        <v>1932</v>
      </c>
      <c r="Y32" s="253" t="s">
        <v>1967</v>
      </c>
      <c r="Z32" s="43" t="s">
        <v>1931</v>
      </c>
      <c r="AA32" s="43" t="s">
        <v>1935</v>
      </c>
      <c r="AB32" s="302" t="s">
        <v>2114</v>
      </c>
      <c r="AC32" s="246" t="s">
        <v>2034</v>
      </c>
      <c r="AD32" s="285" t="s">
        <v>2088</v>
      </c>
      <c r="AE32" s="42" t="s">
        <v>1962</v>
      </c>
      <c r="AF32" s="43" t="s">
        <v>1964</v>
      </c>
      <c r="AG32" s="43" t="s">
        <v>2116</v>
      </c>
      <c r="AH32" s="246" t="s">
        <v>2034</v>
      </c>
      <c r="AI32" s="65"/>
      <c r="AJ32" s="4"/>
      <c r="AL32" s="4" t="s">
        <v>136</v>
      </c>
      <c r="AM32" s="4" t="s">
        <v>210</v>
      </c>
      <c r="AO32" s="13" t="s">
        <v>195</v>
      </c>
      <c r="AP32" s="14">
        <v>0.16</v>
      </c>
      <c r="AQ32" s="173" t="s">
        <v>211</v>
      </c>
      <c r="AR32" s="168" t="s">
        <v>2334</v>
      </c>
      <c r="AS32" s="181" t="str">
        <f t="shared" si="0"/>
        <v>大阪府大阪市</v>
      </c>
      <c r="AT32" s="151">
        <v>11.12</v>
      </c>
      <c r="AU32" s="152">
        <v>10.88</v>
      </c>
      <c r="AV32" s="233">
        <v>10.72</v>
      </c>
      <c r="AW32" s="8" t="s">
        <v>2133</v>
      </c>
      <c r="AX32" s="12">
        <v>0.55000000000000004</v>
      </c>
      <c r="AY32" s="69"/>
      <c r="AZ32" s="69"/>
      <c r="BA32" s="69"/>
      <c r="BB32" s="69"/>
    </row>
    <row r="33" spans="1:50" ht="14.25">
      <c r="A33" s="19" t="s">
        <v>2090</v>
      </c>
      <c r="B33" s="331" t="s">
        <v>2196</v>
      </c>
      <c r="C33" s="42">
        <v>0.14399999999999999</v>
      </c>
      <c r="D33" s="43">
        <v>4.8000000000000001E-2</v>
      </c>
      <c r="E33" s="253">
        <v>4.2000000000000003E-2</v>
      </c>
      <c r="F33" s="290" t="s">
        <v>2239</v>
      </c>
      <c r="G33" s="256" t="s">
        <v>1966</v>
      </c>
      <c r="H33" s="245" t="s">
        <v>1959</v>
      </c>
      <c r="I33" s="257" t="s">
        <v>1958</v>
      </c>
      <c r="J33" s="199">
        <f t="shared" si="1"/>
        <v>0.14399999999999999</v>
      </c>
      <c r="K33" s="43">
        <f t="shared" si="2"/>
        <v>0.186</v>
      </c>
      <c r="L33" s="253">
        <f t="shared" si="3"/>
        <v>0.23400000000000001</v>
      </c>
      <c r="M33" s="469" t="s">
        <v>2049</v>
      </c>
      <c r="N33" s="315" t="s">
        <v>2467</v>
      </c>
      <c r="O33" s="69"/>
      <c r="P33" s="19" t="s">
        <v>2090</v>
      </c>
      <c r="Q33" s="290" t="s">
        <v>1990</v>
      </c>
      <c r="R33" s="42" t="s">
        <v>1926</v>
      </c>
      <c r="S33" s="43" t="s">
        <v>1929</v>
      </c>
      <c r="T33" s="43"/>
      <c r="U33" s="253"/>
      <c r="V33" s="41"/>
      <c r="W33" s="290" t="s">
        <v>2008</v>
      </c>
      <c r="X33" s="42" t="s">
        <v>1932</v>
      </c>
      <c r="Y33" s="253" t="s">
        <v>1967</v>
      </c>
      <c r="Z33" s="43" t="s">
        <v>1931</v>
      </c>
      <c r="AA33" s="43" t="s">
        <v>1935</v>
      </c>
      <c r="AB33" s="302" t="s">
        <v>2114</v>
      </c>
      <c r="AC33" s="246" t="s">
        <v>2034</v>
      </c>
      <c r="AD33" s="285" t="s">
        <v>2029</v>
      </c>
      <c r="AE33" s="42" t="s">
        <v>1962</v>
      </c>
      <c r="AF33" s="43" t="s">
        <v>1964</v>
      </c>
      <c r="AG33" s="43" t="s">
        <v>2116</v>
      </c>
      <c r="AH33" s="246" t="s">
        <v>2034</v>
      </c>
      <c r="AJ33" s="4"/>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2475</v>
      </c>
      <c r="AX33" s="12">
        <v>0.45</v>
      </c>
    </row>
    <row r="34" spans="1:50" ht="14.25">
      <c r="A34" s="19" t="s">
        <v>1922</v>
      </c>
      <c r="B34" s="331" t="s">
        <v>2197</v>
      </c>
      <c r="C34" s="42">
        <v>0.10199999999999999</v>
      </c>
      <c r="D34" s="43">
        <v>0.03</v>
      </c>
      <c r="E34" s="253">
        <v>2.4E-2</v>
      </c>
      <c r="F34" s="290" t="s">
        <v>2240</v>
      </c>
      <c r="G34" s="256" t="s">
        <v>1966</v>
      </c>
      <c r="H34" s="245" t="s">
        <v>1959</v>
      </c>
      <c r="I34" s="257" t="s">
        <v>1958</v>
      </c>
      <c r="J34" s="199">
        <f t="shared" si="1"/>
        <v>0.10199999999999999</v>
      </c>
      <c r="K34" s="43">
        <f t="shared" si="2"/>
        <v>0.126</v>
      </c>
      <c r="L34" s="253">
        <f t="shared" si="3"/>
        <v>0.156</v>
      </c>
      <c r="M34" s="469" t="s">
        <v>2049</v>
      </c>
      <c r="N34" s="315" t="s">
        <v>2466</v>
      </c>
      <c r="O34" s="69"/>
      <c r="P34" s="19" t="s">
        <v>1922</v>
      </c>
      <c r="Q34" s="290" t="s">
        <v>1982</v>
      </c>
      <c r="R34" s="42" t="s">
        <v>1926</v>
      </c>
      <c r="S34" s="43" t="s">
        <v>1929</v>
      </c>
      <c r="T34" s="43"/>
      <c r="U34" s="253"/>
      <c r="V34" s="41"/>
      <c r="W34" s="290" t="s">
        <v>2009</v>
      </c>
      <c r="X34" s="42" t="s">
        <v>1932</v>
      </c>
      <c r="Y34" s="253" t="s">
        <v>1967</v>
      </c>
      <c r="Z34" s="43" t="s">
        <v>2114</v>
      </c>
      <c r="AA34" s="43" t="s">
        <v>2034</v>
      </c>
      <c r="AB34" s="302"/>
      <c r="AC34" s="246"/>
      <c r="AD34" s="285" t="s">
        <v>2030</v>
      </c>
      <c r="AE34" s="42" t="s">
        <v>1962</v>
      </c>
      <c r="AF34" s="43" t="s">
        <v>1964</v>
      </c>
      <c r="AG34" s="43" t="s">
        <v>2116</v>
      </c>
      <c r="AH34" s="246" t="s">
        <v>2034</v>
      </c>
      <c r="AJ34" s="4"/>
      <c r="AL34" s="4" t="s">
        <v>136</v>
      </c>
      <c r="AM34" s="4" t="s">
        <v>218</v>
      </c>
      <c r="AO34" s="8" t="s">
        <v>214</v>
      </c>
      <c r="AP34" s="12">
        <v>0.15</v>
      </c>
      <c r="AQ34" s="157" t="s">
        <v>1936</v>
      </c>
      <c r="AR34" s="149" t="s">
        <v>219</v>
      </c>
      <c r="AS34" s="161" t="str">
        <f t="shared" si="0"/>
        <v>千葉県千葉市</v>
      </c>
      <c r="AT34" s="147">
        <v>11.05</v>
      </c>
      <c r="AU34" s="149">
        <v>10.83</v>
      </c>
      <c r="AV34" s="172">
        <v>10.68</v>
      </c>
      <c r="AW34" s="8" t="s">
        <v>2477</v>
      </c>
      <c r="AX34" s="12">
        <v>0.45</v>
      </c>
    </row>
    <row r="35" spans="1:50" ht="14.25">
      <c r="A35" s="19" t="s">
        <v>2091</v>
      </c>
      <c r="B35" s="331" t="s">
        <v>2198</v>
      </c>
      <c r="C35" s="42">
        <v>0.10199999999999999</v>
      </c>
      <c r="D35" s="43">
        <v>0.03</v>
      </c>
      <c r="E35" s="253">
        <v>2.4E-2</v>
      </c>
      <c r="F35" s="290" t="s">
        <v>2255</v>
      </c>
      <c r="G35" s="256" t="s">
        <v>1966</v>
      </c>
      <c r="H35" s="245" t="s">
        <v>1959</v>
      </c>
      <c r="I35" s="257" t="s">
        <v>1958</v>
      </c>
      <c r="J35" s="199">
        <f t="shared" ref="J35" si="31">C35</f>
        <v>0.10199999999999999</v>
      </c>
      <c r="K35" s="43">
        <f t="shared" ref="K35" si="32">SUM(C35,E35)</f>
        <v>0.126</v>
      </c>
      <c r="L35" s="253">
        <f t="shared" ref="L35" si="33">SUM(C35:E35)</f>
        <v>0.156</v>
      </c>
      <c r="M35" s="469" t="s">
        <v>2049</v>
      </c>
      <c r="N35" s="315" t="s">
        <v>2466</v>
      </c>
      <c r="O35" s="69"/>
      <c r="P35" s="19" t="s">
        <v>2091</v>
      </c>
      <c r="Q35" s="290" t="s">
        <v>2092</v>
      </c>
      <c r="R35" s="42" t="s">
        <v>1926</v>
      </c>
      <c r="S35" s="43" t="s">
        <v>1929</v>
      </c>
      <c r="T35" s="43"/>
      <c r="U35" s="253"/>
      <c r="V35" s="41"/>
      <c r="W35" s="290" t="s">
        <v>2093</v>
      </c>
      <c r="X35" s="42" t="s">
        <v>1932</v>
      </c>
      <c r="Y35" s="253" t="s">
        <v>1967</v>
      </c>
      <c r="Z35" s="43" t="s">
        <v>1931</v>
      </c>
      <c r="AA35" s="43" t="s">
        <v>1935</v>
      </c>
      <c r="AB35" s="302" t="s">
        <v>2114</v>
      </c>
      <c r="AC35" s="246" t="s">
        <v>2034</v>
      </c>
      <c r="AD35" s="285" t="s">
        <v>2094</v>
      </c>
      <c r="AE35" s="42" t="s">
        <v>1962</v>
      </c>
      <c r="AF35" s="43" t="s">
        <v>1964</v>
      </c>
      <c r="AG35" s="43" t="s">
        <v>2116</v>
      </c>
      <c r="AH35" s="246" t="s">
        <v>2034</v>
      </c>
      <c r="AJ35" s="4"/>
      <c r="AL35" s="4" t="s">
        <v>136</v>
      </c>
      <c r="AM35" s="4" t="s">
        <v>221</v>
      </c>
      <c r="AO35" s="8" t="s">
        <v>214</v>
      </c>
      <c r="AP35" s="12">
        <v>0.15</v>
      </c>
      <c r="AQ35" s="157" t="s">
        <v>1936</v>
      </c>
      <c r="AR35" s="149" t="s">
        <v>222</v>
      </c>
      <c r="AS35" s="161" t="str">
        <f t="shared" si="0"/>
        <v>千葉県浦安市</v>
      </c>
      <c r="AT35" s="147">
        <v>11.05</v>
      </c>
      <c r="AU35" s="149">
        <v>10.83</v>
      </c>
      <c r="AV35" s="172">
        <v>10.68</v>
      </c>
      <c r="AW35" s="8" t="s">
        <v>2478</v>
      </c>
      <c r="AX35" s="12">
        <v>0.45</v>
      </c>
    </row>
    <row r="36" spans="1:50" ht="14.25">
      <c r="A36" s="19" t="s">
        <v>2095</v>
      </c>
      <c r="B36" s="331" t="s">
        <v>2199</v>
      </c>
      <c r="C36" s="42">
        <v>0.10199999999999999</v>
      </c>
      <c r="D36" s="43">
        <v>0.03</v>
      </c>
      <c r="E36" s="253">
        <v>2.4E-2</v>
      </c>
      <c r="F36" s="290" t="s">
        <v>2256</v>
      </c>
      <c r="G36" s="256" t="s">
        <v>1966</v>
      </c>
      <c r="H36" s="245" t="s">
        <v>1959</v>
      </c>
      <c r="I36" s="257" t="s">
        <v>1958</v>
      </c>
      <c r="J36" s="199">
        <f t="shared" si="1"/>
        <v>0.10199999999999999</v>
      </c>
      <c r="K36" s="43">
        <f t="shared" si="2"/>
        <v>0.126</v>
      </c>
      <c r="L36" s="253">
        <f t="shared" si="3"/>
        <v>0.156</v>
      </c>
      <c r="M36" s="469" t="s">
        <v>2049</v>
      </c>
      <c r="N36" s="315" t="s">
        <v>2467</v>
      </c>
      <c r="O36" s="69"/>
      <c r="P36" s="19" t="s">
        <v>2095</v>
      </c>
      <c r="Q36" s="290" t="s">
        <v>2268</v>
      </c>
      <c r="R36" s="42" t="s">
        <v>1926</v>
      </c>
      <c r="S36" s="43" t="s">
        <v>1929</v>
      </c>
      <c r="T36" s="43"/>
      <c r="U36" s="253"/>
      <c r="V36" s="41"/>
      <c r="W36" s="290" t="s">
        <v>2010</v>
      </c>
      <c r="X36" s="42" t="s">
        <v>1932</v>
      </c>
      <c r="Y36" s="253" t="s">
        <v>1967</v>
      </c>
      <c r="Z36" s="43" t="s">
        <v>1931</v>
      </c>
      <c r="AA36" s="43" t="s">
        <v>1935</v>
      </c>
      <c r="AB36" s="302" t="s">
        <v>2114</v>
      </c>
      <c r="AC36" s="246" t="s">
        <v>2034</v>
      </c>
      <c r="AD36" s="285" t="s">
        <v>2298</v>
      </c>
      <c r="AE36" s="42" t="s">
        <v>1962</v>
      </c>
      <c r="AF36" s="43" t="s">
        <v>1964</v>
      </c>
      <c r="AG36" s="43" t="s">
        <v>2116</v>
      </c>
      <c r="AH36" s="246" t="s">
        <v>2034</v>
      </c>
      <c r="AJ36" s="4"/>
      <c r="AL36" s="4" t="s">
        <v>136</v>
      </c>
      <c r="AM36" s="4" t="s">
        <v>224</v>
      </c>
      <c r="AO36" s="8" t="s">
        <v>214</v>
      </c>
      <c r="AP36" s="12">
        <v>0.15</v>
      </c>
      <c r="AQ36" s="157" t="s">
        <v>139</v>
      </c>
      <c r="AR36" s="149" t="s">
        <v>225</v>
      </c>
      <c r="AS36" s="161" t="str">
        <f t="shared" si="0"/>
        <v>東京都八王子市</v>
      </c>
      <c r="AT36" s="147">
        <v>11.05</v>
      </c>
      <c r="AU36" s="149">
        <v>10.83</v>
      </c>
      <c r="AV36" s="172">
        <v>10.68</v>
      </c>
      <c r="AW36" s="19" t="s">
        <v>2211</v>
      </c>
      <c r="AX36" s="12">
        <v>0.45</v>
      </c>
    </row>
    <row r="37" spans="1:50" ht="14.25">
      <c r="A37" s="19" t="s">
        <v>2211</v>
      </c>
      <c r="B37" s="331" t="s">
        <v>2200</v>
      </c>
      <c r="C37" s="42">
        <v>7.8E-2</v>
      </c>
      <c r="D37" s="43">
        <v>1.7999999999999999E-2</v>
      </c>
      <c r="E37" s="253">
        <v>1.2E-2</v>
      </c>
      <c r="F37" s="290" t="s">
        <v>2257</v>
      </c>
      <c r="G37" s="256" t="s">
        <v>1966</v>
      </c>
      <c r="H37" s="245" t="s">
        <v>1959</v>
      </c>
      <c r="I37" s="257" t="s">
        <v>1958</v>
      </c>
      <c r="J37" s="199">
        <f t="shared" ref="J37" si="34">C37</f>
        <v>7.8E-2</v>
      </c>
      <c r="K37" s="43">
        <f t="shared" ref="K37" si="35">SUM(C37,E37)</f>
        <v>0.09</v>
      </c>
      <c r="L37" s="253">
        <f t="shared" ref="L37" si="36">SUM(C37:E37)</f>
        <v>0.108</v>
      </c>
      <c r="M37" s="469" t="s">
        <v>2049</v>
      </c>
      <c r="N37" s="315" t="s">
        <v>2466</v>
      </c>
      <c r="O37" s="69"/>
      <c r="P37" s="19" t="s">
        <v>2211</v>
      </c>
      <c r="Q37" s="290" t="s">
        <v>2269</v>
      </c>
      <c r="R37" s="42" t="s">
        <v>1926</v>
      </c>
      <c r="S37" s="43" t="s">
        <v>1929</v>
      </c>
      <c r="T37" s="43"/>
      <c r="U37" s="253"/>
      <c r="V37" s="41"/>
      <c r="W37" s="290" t="s">
        <v>2280</v>
      </c>
      <c r="X37" s="42" t="s">
        <v>1932</v>
      </c>
      <c r="Y37" s="253" t="s">
        <v>1967</v>
      </c>
      <c r="Z37" s="43" t="s">
        <v>1931</v>
      </c>
      <c r="AA37" s="43" t="s">
        <v>1935</v>
      </c>
      <c r="AB37" s="302" t="s">
        <v>2114</v>
      </c>
      <c r="AC37" s="246" t="s">
        <v>2034</v>
      </c>
      <c r="AD37" s="285" t="s">
        <v>2299</v>
      </c>
      <c r="AE37" s="42" t="s">
        <v>1962</v>
      </c>
      <c r="AF37" s="43" t="s">
        <v>1964</v>
      </c>
      <c r="AG37" s="43" t="s">
        <v>2116</v>
      </c>
      <c r="AH37" s="246" t="s">
        <v>2034</v>
      </c>
      <c r="AJ37" s="4"/>
      <c r="AL37" s="4" t="s">
        <v>136</v>
      </c>
      <c r="AM37" s="4" t="s">
        <v>227</v>
      </c>
      <c r="AO37" s="8" t="s">
        <v>214</v>
      </c>
      <c r="AP37" s="12">
        <v>0.15</v>
      </c>
      <c r="AQ37" s="157" t="s">
        <v>139</v>
      </c>
      <c r="AR37" s="149" t="s">
        <v>228</v>
      </c>
      <c r="AS37" s="161" t="str">
        <f t="shared" si="0"/>
        <v>東京都武蔵野市</v>
      </c>
      <c r="AT37" s="147">
        <v>11.05</v>
      </c>
      <c r="AU37" s="149">
        <v>10.83</v>
      </c>
      <c r="AV37" s="172">
        <v>10.68</v>
      </c>
      <c r="AW37" s="19" t="s">
        <v>2212</v>
      </c>
      <c r="AX37" s="12">
        <v>0.45</v>
      </c>
    </row>
    <row r="38" spans="1:50" ht="14.25">
      <c r="A38" s="19" t="s">
        <v>2212</v>
      </c>
      <c r="B38" s="331" t="s">
        <v>2201</v>
      </c>
      <c r="C38" s="42">
        <v>7.8E-2</v>
      </c>
      <c r="D38" s="43">
        <v>1.7999999999999999E-2</v>
      </c>
      <c r="E38" s="253">
        <v>1.2E-2</v>
      </c>
      <c r="F38" s="290" t="s">
        <v>2258</v>
      </c>
      <c r="G38" s="256" t="s">
        <v>1966</v>
      </c>
      <c r="H38" s="245" t="s">
        <v>1959</v>
      </c>
      <c r="I38" s="257" t="s">
        <v>1958</v>
      </c>
      <c r="J38" s="199">
        <f t="shared" si="1"/>
        <v>7.8E-2</v>
      </c>
      <c r="K38" s="43">
        <f t="shared" si="2"/>
        <v>0.09</v>
      </c>
      <c r="L38" s="253">
        <f t="shared" si="3"/>
        <v>0.108</v>
      </c>
      <c r="M38" s="469" t="s">
        <v>2049</v>
      </c>
      <c r="N38" s="315" t="s">
        <v>2467</v>
      </c>
      <c r="O38" s="69"/>
      <c r="P38" s="19" t="s">
        <v>2212</v>
      </c>
      <c r="Q38" s="290" t="s">
        <v>2270</v>
      </c>
      <c r="R38" s="42" t="s">
        <v>1926</v>
      </c>
      <c r="S38" s="43" t="s">
        <v>1929</v>
      </c>
      <c r="T38" s="43"/>
      <c r="U38" s="253"/>
      <c r="V38" s="41"/>
      <c r="W38" s="290" t="s">
        <v>2281</v>
      </c>
      <c r="X38" s="42" t="s">
        <v>1932</v>
      </c>
      <c r="Y38" s="253" t="s">
        <v>1967</v>
      </c>
      <c r="Z38" s="43" t="s">
        <v>1931</v>
      </c>
      <c r="AA38" s="43" t="s">
        <v>1935</v>
      </c>
      <c r="AB38" s="302" t="s">
        <v>2114</v>
      </c>
      <c r="AC38" s="246" t="s">
        <v>2034</v>
      </c>
      <c r="AD38" s="285" t="s">
        <v>2300</v>
      </c>
      <c r="AE38" s="42" t="s">
        <v>1962</v>
      </c>
      <c r="AF38" s="43" t="s">
        <v>1964</v>
      </c>
      <c r="AG38" s="43" t="s">
        <v>2116</v>
      </c>
      <c r="AH38" s="246" t="s">
        <v>2034</v>
      </c>
      <c r="AJ38" s="4"/>
      <c r="AL38" s="4" t="s">
        <v>136</v>
      </c>
      <c r="AM38" s="4" t="s">
        <v>230</v>
      </c>
      <c r="AO38" s="8" t="s">
        <v>214</v>
      </c>
      <c r="AP38" s="12">
        <v>0.15</v>
      </c>
      <c r="AQ38" s="157" t="s">
        <v>139</v>
      </c>
      <c r="AR38" s="149" t="s">
        <v>231</v>
      </c>
      <c r="AS38" s="161" t="str">
        <f t="shared" si="0"/>
        <v>東京都三鷹市</v>
      </c>
      <c r="AT38" s="147">
        <v>11.05</v>
      </c>
      <c r="AU38" s="149">
        <v>10.83</v>
      </c>
      <c r="AV38" s="172">
        <v>10.68</v>
      </c>
      <c r="AW38" s="8" t="s">
        <v>2476</v>
      </c>
      <c r="AX38" s="12">
        <v>0.45</v>
      </c>
    </row>
    <row r="39" spans="1:50" ht="14.25">
      <c r="A39" s="322" t="s">
        <v>1923</v>
      </c>
      <c r="B39" s="331" t="s">
        <v>2202</v>
      </c>
      <c r="C39" s="206">
        <v>7.8E-2</v>
      </c>
      <c r="D39" s="304">
        <v>1.7999999999999999E-2</v>
      </c>
      <c r="E39" s="251">
        <v>1.2E-2</v>
      </c>
      <c r="F39" s="322" t="s">
        <v>2241</v>
      </c>
      <c r="G39" s="259" t="s">
        <v>1966</v>
      </c>
      <c r="H39" s="260" t="s">
        <v>1959</v>
      </c>
      <c r="I39" s="261" t="s">
        <v>1958</v>
      </c>
      <c r="J39" s="310">
        <f t="shared" ref="J39:J40" si="37">C39</f>
        <v>7.8E-2</v>
      </c>
      <c r="K39" s="304">
        <f t="shared" ref="K39:K40" si="38">SUM(C39,E39)</f>
        <v>0.09</v>
      </c>
      <c r="L39" s="251">
        <f t="shared" ref="L39:L40" si="39">SUM(C39:E39)</f>
        <v>0.108</v>
      </c>
      <c r="M39" s="469" t="s">
        <v>2049</v>
      </c>
      <c r="N39" s="315" t="s">
        <v>2466</v>
      </c>
      <c r="O39" s="69"/>
      <c r="P39" s="322" t="s">
        <v>1923</v>
      </c>
      <c r="Q39" s="322" t="s">
        <v>1983</v>
      </c>
      <c r="R39" s="206" t="s">
        <v>1926</v>
      </c>
      <c r="S39" s="304" t="s">
        <v>1929</v>
      </c>
      <c r="T39" s="304"/>
      <c r="U39" s="251"/>
      <c r="V39" s="246"/>
      <c r="W39" s="322" t="s">
        <v>2011</v>
      </c>
      <c r="X39" s="206" t="s">
        <v>1932</v>
      </c>
      <c r="Y39" s="251" t="s">
        <v>1967</v>
      </c>
      <c r="Z39" s="304" t="s">
        <v>2114</v>
      </c>
      <c r="AA39" s="304" t="s">
        <v>2034</v>
      </c>
      <c r="AB39" s="305"/>
      <c r="AC39" s="306"/>
      <c r="AD39" s="377" t="s">
        <v>2031</v>
      </c>
      <c r="AE39" s="206" t="s">
        <v>1962</v>
      </c>
      <c r="AF39" s="304" t="s">
        <v>1964</v>
      </c>
      <c r="AG39" s="304" t="s">
        <v>2116</v>
      </c>
      <c r="AH39" s="306" t="s">
        <v>2034</v>
      </c>
      <c r="AJ39" s="4"/>
      <c r="AL39" s="4" t="s">
        <v>136</v>
      </c>
      <c r="AM39" s="4" t="s">
        <v>233</v>
      </c>
      <c r="AO39" s="8" t="s">
        <v>214</v>
      </c>
      <c r="AP39" s="12">
        <v>0.15</v>
      </c>
      <c r="AQ39" s="157" t="s">
        <v>139</v>
      </c>
      <c r="AR39" s="149" t="s">
        <v>234</v>
      </c>
      <c r="AS39" s="161" t="str">
        <f t="shared" si="0"/>
        <v>東京都青梅市</v>
      </c>
      <c r="AT39" s="147">
        <v>11.05</v>
      </c>
      <c r="AU39" s="149">
        <v>10.83</v>
      </c>
      <c r="AV39" s="172">
        <v>10.68</v>
      </c>
      <c r="AW39" s="13" t="s">
        <v>2213</v>
      </c>
      <c r="AX39" s="14">
        <v>0.45</v>
      </c>
    </row>
    <row r="40" spans="1:50" ht="15" thickBot="1">
      <c r="A40" s="198" t="s">
        <v>2213</v>
      </c>
      <c r="B40" s="330" t="s">
        <v>2203</v>
      </c>
      <c r="C40" s="206">
        <v>7.8E-2</v>
      </c>
      <c r="D40" s="304">
        <v>1.7999999999999999E-2</v>
      </c>
      <c r="E40" s="251">
        <v>1.2E-2</v>
      </c>
      <c r="F40" s="290" t="s">
        <v>2259</v>
      </c>
      <c r="G40" s="259" t="s">
        <v>1966</v>
      </c>
      <c r="H40" s="260" t="s">
        <v>1959</v>
      </c>
      <c r="I40" s="261" t="s">
        <v>1958</v>
      </c>
      <c r="J40" s="310">
        <f t="shared" si="37"/>
        <v>7.8E-2</v>
      </c>
      <c r="K40" s="304">
        <f t="shared" si="38"/>
        <v>0.09</v>
      </c>
      <c r="L40" s="251">
        <f t="shared" si="39"/>
        <v>0.108</v>
      </c>
      <c r="M40" s="469" t="s">
        <v>2049</v>
      </c>
      <c r="N40" s="315" t="s">
        <v>2466</v>
      </c>
      <c r="O40" s="69"/>
      <c r="P40" s="198" t="s">
        <v>2213</v>
      </c>
      <c r="Q40" s="290" t="s">
        <v>2271</v>
      </c>
      <c r="R40" s="206" t="s">
        <v>1926</v>
      </c>
      <c r="S40" s="304" t="s">
        <v>1929</v>
      </c>
      <c r="T40" s="304"/>
      <c r="U40" s="251"/>
      <c r="V40" s="246"/>
      <c r="W40" s="290" t="s">
        <v>2282</v>
      </c>
      <c r="X40" s="206" t="s">
        <v>1932</v>
      </c>
      <c r="Y40" s="251" t="s">
        <v>1967</v>
      </c>
      <c r="Z40" s="43" t="s">
        <v>1931</v>
      </c>
      <c r="AA40" s="43" t="s">
        <v>1935</v>
      </c>
      <c r="AB40" s="305" t="s">
        <v>2114</v>
      </c>
      <c r="AC40" s="306" t="s">
        <v>2034</v>
      </c>
      <c r="AD40" s="378" t="s">
        <v>2301</v>
      </c>
      <c r="AE40" s="206" t="s">
        <v>1962</v>
      </c>
      <c r="AF40" s="304" t="s">
        <v>1964</v>
      </c>
      <c r="AG40" s="304" t="s">
        <v>2116</v>
      </c>
      <c r="AH40" s="306" t="s">
        <v>2034</v>
      </c>
      <c r="AJ40" s="4"/>
      <c r="AL40" s="4" t="s">
        <v>136</v>
      </c>
      <c r="AM40" s="4" t="s">
        <v>236</v>
      </c>
      <c r="AO40" s="8" t="s">
        <v>214</v>
      </c>
      <c r="AP40" s="12">
        <v>0.15</v>
      </c>
      <c r="AQ40" s="157" t="s">
        <v>139</v>
      </c>
      <c r="AR40" s="149" t="s">
        <v>1937</v>
      </c>
      <c r="AS40" s="161" t="str">
        <f t="shared" si="0"/>
        <v>東京都府中市</v>
      </c>
      <c r="AT40" s="147">
        <v>11.05</v>
      </c>
      <c r="AU40" s="149">
        <v>10.83</v>
      </c>
      <c r="AV40" s="161">
        <v>10.68</v>
      </c>
      <c r="AW40" s="13" t="s">
        <v>2214</v>
      </c>
      <c r="AX40" s="14">
        <v>0.45</v>
      </c>
    </row>
    <row r="41" spans="1:50" ht="15" thickBot="1">
      <c r="A41" s="19" t="s">
        <v>2214</v>
      </c>
      <c r="B41" s="332" t="s">
        <v>2204</v>
      </c>
      <c r="C41" s="206">
        <v>7.8E-2</v>
      </c>
      <c r="D41" s="304">
        <v>1.7999999999999999E-2</v>
      </c>
      <c r="E41" s="251">
        <v>1.2E-2</v>
      </c>
      <c r="F41" s="307" t="s">
        <v>2260</v>
      </c>
      <c r="G41" s="259" t="s">
        <v>1966</v>
      </c>
      <c r="H41" s="260" t="s">
        <v>1959</v>
      </c>
      <c r="I41" s="261" t="s">
        <v>1958</v>
      </c>
      <c r="J41" s="310">
        <f t="shared" si="1"/>
        <v>7.8E-2</v>
      </c>
      <c r="K41" s="304">
        <f t="shared" si="2"/>
        <v>0.09</v>
      </c>
      <c r="L41" s="251">
        <f t="shared" si="3"/>
        <v>0.108</v>
      </c>
      <c r="M41" s="470" t="s">
        <v>2049</v>
      </c>
      <c r="N41" s="316" t="s">
        <v>2467</v>
      </c>
      <c r="O41" s="69"/>
      <c r="P41" s="19" t="s">
        <v>2214</v>
      </c>
      <c r="Q41" s="290" t="s">
        <v>2272</v>
      </c>
      <c r="R41" s="206" t="s">
        <v>1926</v>
      </c>
      <c r="S41" s="304" t="s">
        <v>1929</v>
      </c>
      <c r="T41" s="304"/>
      <c r="U41" s="251"/>
      <c r="V41" s="295"/>
      <c r="W41" s="290" t="s">
        <v>2283</v>
      </c>
      <c r="X41" s="44" t="s">
        <v>1932</v>
      </c>
      <c r="Y41" s="254" t="s">
        <v>1967</v>
      </c>
      <c r="Z41" s="45" t="s">
        <v>1931</v>
      </c>
      <c r="AA41" s="45" t="s">
        <v>1935</v>
      </c>
      <c r="AB41" s="382" t="s">
        <v>2114</v>
      </c>
      <c r="AC41" s="247" t="s">
        <v>2034</v>
      </c>
      <c r="AD41" s="378" t="s">
        <v>2302</v>
      </c>
      <c r="AE41" s="206" t="s">
        <v>1962</v>
      </c>
      <c r="AF41" s="304" t="s">
        <v>1964</v>
      </c>
      <c r="AG41" s="304" t="s">
        <v>2116</v>
      </c>
      <c r="AH41" s="306" t="s">
        <v>2034</v>
      </c>
      <c r="AJ41" s="4"/>
      <c r="AL41" s="4" t="s">
        <v>136</v>
      </c>
      <c r="AM41" s="4" t="s">
        <v>238</v>
      </c>
      <c r="AO41" s="8" t="s">
        <v>214</v>
      </c>
      <c r="AP41" s="12">
        <v>0.15</v>
      </c>
      <c r="AQ41" s="157" t="s">
        <v>139</v>
      </c>
      <c r="AR41" s="149" t="s">
        <v>239</v>
      </c>
      <c r="AS41" s="161" t="str">
        <f t="shared" si="0"/>
        <v>東京都小金井市</v>
      </c>
      <c r="AT41" s="147">
        <v>11.05</v>
      </c>
      <c r="AU41" s="149">
        <v>10.83</v>
      </c>
      <c r="AV41" s="161">
        <v>10.68</v>
      </c>
      <c r="AW41" s="352" t="s">
        <v>2134</v>
      </c>
      <c r="AX41" s="325">
        <v>0.7</v>
      </c>
    </row>
    <row r="42" spans="1:50" ht="14.25">
      <c r="A42" s="327" t="s">
        <v>2134</v>
      </c>
      <c r="B42" s="330" t="s">
        <v>2205</v>
      </c>
      <c r="C42" s="202">
        <v>0.156</v>
      </c>
      <c r="D42" s="203">
        <v>0.06</v>
      </c>
      <c r="E42" s="205">
        <v>4.8000000000000001E-2</v>
      </c>
      <c r="F42" s="312" t="s">
        <v>2261</v>
      </c>
      <c r="G42" s="262" t="s">
        <v>1966</v>
      </c>
      <c r="H42" s="264" t="s">
        <v>1959</v>
      </c>
      <c r="I42" s="265" t="s">
        <v>1958</v>
      </c>
      <c r="J42" s="202">
        <f>C42</f>
        <v>0.156</v>
      </c>
      <c r="K42" s="203">
        <f t="shared" ref="K42" si="40">SUM(C42,E42)</f>
        <v>0.20400000000000001</v>
      </c>
      <c r="L42" s="252">
        <f t="shared" ref="L42" si="41">SUM(C42:E42)</f>
        <v>0.26400000000000001</v>
      </c>
      <c r="M42" s="468" t="s">
        <v>2049</v>
      </c>
      <c r="N42" s="358" t="s">
        <v>2471</v>
      </c>
      <c r="O42" s="69"/>
      <c r="P42" s="6" t="s">
        <v>2134</v>
      </c>
      <c r="Q42" s="292" t="s">
        <v>2273</v>
      </c>
      <c r="R42" s="204" t="s">
        <v>1928</v>
      </c>
      <c r="S42" s="203" t="s">
        <v>1929</v>
      </c>
      <c r="T42" s="203"/>
      <c r="U42" s="203"/>
      <c r="V42" s="205"/>
      <c r="W42" s="292" t="s">
        <v>2284</v>
      </c>
      <c r="X42" s="202" t="s">
        <v>1931</v>
      </c>
      <c r="Y42" s="203" t="s">
        <v>1934</v>
      </c>
      <c r="Z42" s="203" t="s">
        <v>2114</v>
      </c>
      <c r="AA42" s="203" t="s">
        <v>2034</v>
      </c>
      <c r="AB42" s="303"/>
      <c r="AC42" s="252"/>
      <c r="AD42" s="292" t="s">
        <v>2291</v>
      </c>
      <c r="AE42" s="204" t="s">
        <v>1961</v>
      </c>
      <c r="AF42" s="203" t="s">
        <v>1963</v>
      </c>
      <c r="AG42" s="203" t="s">
        <v>2116</v>
      </c>
      <c r="AH42" s="205" t="s">
        <v>2034</v>
      </c>
      <c r="AJ42" s="4"/>
      <c r="AL42" s="4" t="s">
        <v>136</v>
      </c>
      <c r="AM42" s="4" t="s">
        <v>241</v>
      </c>
      <c r="AO42" s="8" t="s">
        <v>214</v>
      </c>
      <c r="AP42" s="12">
        <v>0.15</v>
      </c>
      <c r="AQ42" s="157" t="s">
        <v>139</v>
      </c>
      <c r="AR42" s="149" t="s">
        <v>242</v>
      </c>
      <c r="AS42" s="161" t="str">
        <f t="shared" si="0"/>
        <v>東京都小平市</v>
      </c>
      <c r="AT42" s="147">
        <v>11.05</v>
      </c>
      <c r="AU42" s="149">
        <v>10.83</v>
      </c>
      <c r="AV42" s="161">
        <v>10.68</v>
      </c>
      <c r="AW42" s="267" t="s">
        <v>2135</v>
      </c>
      <c r="AX42" s="326">
        <v>0.7</v>
      </c>
    </row>
    <row r="43" spans="1:50" ht="14.25">
      <c r="A43" s="328" t="s">
        <v>2135</v>
      </c>
      <c r="B43" s="331" t="s">
        <v>2206</v>
      </c>
      <c r="C43" s="42">
        <v>0.156</v>
      </c>
      <c r="D43" s="43">
        <v>0.06</v>
      </c>
      <c r="E43" s="246">
        <v>4.8000000000000001E-2</v>
      </c>
      <c r="F43" s="313" t="s">
        <v>2262</v>
      </c>
      <c r="G43" s="256" t="s">
        <v>1966</v>
      </c>
      <c r="H43" s="245" t="s">
        <v>1959</v>
      </c>
      <c r="I43" s="257" t="s">
        <v>1958</v>
      </c>
      <c r="J43" s="42">
        <f>C43</f>
        <v>0.156</v>
      </c>
      <c r="K43" s="43">
        <f t="shared" ref="K43" si="42">SUM(C43,E43)</f>
        <v>0.20400000000000001</v>
      </c>
      <c r="L43" s="253">
        <f t="shared" ref="L43" si="43">SUM(C43:E43)</f>
        <v>0.26400000000000001</v>
      </c>
      <c r="M43" s="471" t="s">
        <v>2049</v>
      </c>
      <c r="N43" s="315" t="s">
        <v>2471</v>
      </c>
      <c r="O43" s="69"/>
      <c r="P43" s="4" t="s">
        <v>2135</v>
      </c>
      <c r="Q43" s="322" t="s">
        <v>2274</v>
      </c>
      <c r="R43" s="199" t="s">
        <v>1928</v>
      </c>
      <c r="S43" s="43" t="s">
        <v>1929</v>
      </c>
      <c r="T43" s="43"/>
      <c r="U43" s="43"/>
      <c r="V43" s="246"/>
      <c r="W43" s="322" t="s">
        <v>2285</v>
      </c>
      <c r="X43" s="42" t="s">
        <v>1931</v>
      </c>
      <c r="Y43" s="43" t="s">
        <v>1934</v>
      </c>
      <c r="Z43" s="43" t="s">
        <v>2114</v>
      </c>
      <c r="AA43" s="43" t="s">
        <v>2034</v>
      </c>
      <c r="AB43" s="302"/>
      <c r="AC43" s="253"/>
      <c r="AD43" s="322" t="s">
        <v>2292</v>
      </c>
      <c r="AE43" s="199" t="s">
        <v>1961</v>
      </c>
      <c r="AF43" s="43" t="s">
        <v>1963</v>
      </c>
      <c r="AG43" s="43" t="s">
        <v>2116</v>
      </c>
      <c r="AH43" s="246" t="s">
        <v>2034</v>
      </c>
      <c r="AJ43" s="4"/>
      <c r="AL43" s="4" t="s">
        <v>136</v>
      </c>
      <c r="AM43" s="4" t="s">
        <v>244</v>
      </c>
      <c r="AO43" s="8" t="s">
        <v>214</v>
      </c>
      <c r="AP43" s="12">
        <v>0.15</v>
      </c>
      <c r="AQ43" s="157" t="s">
        <v>139</v>
      </c>
      <c r="AR43" s="149" t="s">
        <v>245</v>
      </c>
      <c r="AS43" s="161" t="str">
        <f t="shared" si="0"/>
        <v>東京都日野市</v>
      </c>
      <c r="AT43" s="147">
        <v>11.05</v>
      </c>
      <c r="AU43" s="149">
        <v>10.83</v>
      </c>
      <c r="AV43" s="161">
        <v>10.68</v>
      </c>
      <c r="AW43" s="267" t="s">
        <v>2136</v>
      </c>
      <c r="AX43" s="326">
        <v>0.7</v>
      </c>
    </row>
    <row r="44" spans="1:50" ht="14.25">
      <c r="A44" s="328" t="s">
        <v>2136</v>
      </c>
      <c r="B44" s="331" t="s">
        <v>2207</v>
      </c>
      <c r="C44" s="42">
        <v>0.156</v>
      </c>
      <c r="D44" s="43">
        <v>0.06</v>
      </c>
      <c r="E44" s="246">
        <v>4.8000000000000001E-2</v>
      </c>
      <c r="F44" s="313" t="s">
        <v>2263</v>
      </c>
      <c r="G44" s="256" t="s">
        <v>1966</v>
      </c>
      <c r="H44" s="245" t="s">
        <v>1959</v>
      </c>
      <c r="I44" s="257" t="s">
        <v>1958</v>
      </c>
      <c r="J44" s="42">
        <f>C44</f>
        <v>0.156</v>
      </c>
      <c r="K44" s="43">
        <f t="shared" si="2"/>
        <v>0.20400000000000001</v>
      </c>
      <c r="L44" s="253">
        <f t="shared" si="3"/>
        <v>0.26400000000000001</v>
      </c>
      <c r="M44" s="471" t="s">
        <v>2049</v>
      </c>
      <c r="N44" s="315" t="s">
        <v>2471</v>
      </c>
      <c r="O44" s="69"/>
      <c r="P44" s="4" t="s">
        <v>2136</v>
      </c>
      <c r="Q44" s="322" t="s">
        <v>2275</v>
      </c>
      <c r="R44" s="199" t="s">
        <v>1928</v>
      </c>
      <c r="S44" s="43" t="s">
        <v>1929</v>
      </c>
      <c r="T44" s="43"/>
      <c r="U44" s="43"/>
      <c r="V44" s="246"/>
      <c r="W44" s="322" t="s">
        <v>2286</v>
      </c>
      <c r="X44" s="42" t="s">
        <v>1931</v>
      </c>
      <c r="Y44" s="43" t="s">
        <v>1934</v>
      </c>
      <c r="Z44" s="43" t="s">
        <v>2114</v>
      </c>
      <c r="AA44" s="43" t="s">
        <v>2034</v>
      </c>
      <c r="AB44" s="302"/>
      <c r="AC44" s="253"/>
      <c r="AD44" s="322" t="s">
        <v>2293</v>
      </c>
      <c r="AE44" s="199" t="s">
        <v>1961</v>
      </c>
      <c r="AF44" s="43" t="s">
        <v>1963</v>
      </c>
      <c r="AG44" s="43" t="s">
        <v>2116</v>
      </c>
      <c r="AH44" s="246" t="s">
        <v>2034</v>
      </c>
      <c r="AJ44" s="4"/>
      <c r="AL44" s="4" t="s">
        <v>136</v>
      </c>
      <c r="AM44" s="4" t="s">
        <v>247</v>
      </c>
      <c r="AO44" s="8" t="s">
        <v>214</v>
      </c>
      <c r="AP44" s="12">
        <v>0.15</v>
      </c>
      <c r="AQ44" s="157" t="s">
        <v>139</v>
      </c>
      <c r="AR44" s="149" t="s">
        <v>2335</v>
      </c>
      <c r="AS44" s="161" t="str">
        <f t="shared" si="0"/>
        <v>東京都東村山市</v>
      </c>
      <c r="AT44" s="147">
        <v>11.05</v>
      </c>
      <c r="AU44" s="149">
        <v>10.83</v>
      </c>
      <c r="AV44" s="161">
        <v>10.68</v>
      </c>
      <c r="AW44" s="267" t="s">
        <v>2137</v>
      </c>
      <c r="AX44" s="12">
        <v>0.45</v>
      </c>
    </row>
    <row r="45" spans="1:50" ht="14.25">
      <c r="A45" s="328" t="s">
        <v>2137</v>
      </c>
      <c r="B45" s="331" t="s">
        <v>2208</v>
      </c>
      <c r="C45" s="42">
        <v>0.126</v>
      </c>
      <c r="D45" s="43">
        <v>3.5999999999999997E-2</v>
      </c>
      <c r="E45" s="246">
        <v>0.03</v>
      </c>
      <c r="F45" s="313" t="s">
        <v>2264</v>
      </c>
      <c r="G45" s="256" t="s">
        <v>1966</v>
      </c>
      <c r="H45" s="245" t="s">
        <v>1959</v>
      </c>
      <c r="I45" s="257" t="s">
        <v>1958</v>
      </c>
      <c r="J45" s="42">
        <f t="shared" ref="J45" si="44">C45</f>
        <v>0.126</v>
      </c>
      <c r="K45" s="43">
        <f t="shared" si="2"/>
        <v>0.156</v>
      </c>
      <c r="L45" s="253">
        <f t="shared" si="3"/>
        <v>0.192</v>
      </c>
      <c r="M45" s="472" t="s">
        <v>2049</v>
      </c>
      <c r="N45" s="315" t="s">
        <v>2471</v>
      </c>
      <c r="O45" s="69"/>
      <c r="P45" s="4" t="s">
        <v>2137</v>
      </c>
      <c r="Q45" s="322" t="s">
        <v>2276</v>
      </c>
      <c r="R45" s="199" t="s">
        <v>1928</v>
      </c>
      <c r="S45" s="43" t="s">
        <v>1929</v>
      </c>
      <c r="T45" s="43"/>
      <c r="U45" s="43"/>
      <c r="V45" s="246"/>
      <c r="W45" s="322" t="s">
        <v>2287</v>
      </c>
      <c r="X45" s="42" t="s">
        <v>1931</v>
      </c>
      <c r="Y45" s="43" t="s">
        <v>1933</v>
      </c>
      <c r="Z45" s="43" t="s">
        <v>2114</v>
      </c>
      <c r="AA45" s="43" t="s">
        <v>2034</v>
      </c>
      <c r="AB45" s="302"/>
      <c r="AC45" s="253"/>
      <c r="AD45" s="322" t="s">
        <v>2294</v>
      </c>
      <c r="AE45" s="199" t="s">
        <v>1961</v>
      </c>
      <c r="AF45" s="43" t="s">
        <v>1963</v>
      </c>
      <c r="AG45" s="43" t="s">
        <v>2118</v>
      </c>
      <c r="AH45" s="246" t="s">
        <v>2034</v>
      </c>
      <c r="AJ45" s="4"/>
      <c r="AL45" s="4" t="s">
        <v>136</v>
      </c>
      <c r="AM45" s="4" t="s">
        <v>249</v>
      </c>
      <c r="AO45" s="8" t="s">
        <v>214</v>
      </c>
      <c r="AP45" s="12">
        <v>0.15</v>
      </c>
      <c r="AQ45" s="157" t="s">
        <v>139</v>
      </c>
      <c r="AR45" s="149" t="s">
        <v>250</v>
      </c>
      <c r="AS45" s="161" t="str">
        <f t="shared" si="0"/>
        <v>東京都国分寺市</v>
      </c>
      <c r="AT45" s="147">
        <v>11.05</v>
      </c>
      <c r="AU45" s="149">
        <v>10.83</v>
      </c>
      <c r="AV45" s="161">
        <v>10.68</v>
      </c>
      <c r="AW45" s="267" t="s">
        <v>2138</v>
      </c>
      <c r="AX45" s="12">
        <v>0.45</v>
      </c>
    </row>
    <row r="46" spans="1:50" ht="14.25">
      <c r="A46" s="328" t="s">
        <v>2138</v>
      </c>
      <c r="B46" s="331" t="s">
        <v>2209</v>
      </c>
      <c r="C46" s="42">
        <v>0.126</v>
      </c>
      <c r="D46" s="43">
        <v>3.5999999999999997E-2</v>
      </c>
      <c r="E46" s="246">
        <v>0.03</v>
      </c>
      <c r="F46" s="313" t="s">
        <v>2265</v>
      </c>
      <c r="G46" s="256" t="s">
        <v>1966</v>
      </c>
      <c r="H46" s="245" t="s">
        <v>1959</v>
      </c>
      <c r="I46" s="257" t="s">
        <v>1958</v>
      </c>
      <c r="J46" s="42">
        <f t="shared" ref="J46" si="45">C46</f>
        <v>0.126</v>
      </c>
      <c r="K46" s="43">
        <f t="shared" ref="K46" si="46">SUM(C46,E46)</f>
        <v>0.156</v>
      </c>
      <c r="L46" s="253">
        <f t="shared" ref="L46" si="47">SUM(C46:E46)</f>
        <v>0.192</v>
      </c>
      <c r="M46" s="472" t="s">
        <v>2049</v>
      </c>
      <c r="N46" s="315" t="s">
        <v>2471</v>
      </c>
      <c r="O46" s="69"/>
      <c r="P46" s="4" t="s">
        <v>2138</v>
      </c>
      <c r="Q46" s="322" t="s">
        <v>2277</v>
      </c>
      <c r="R46" s="199" t="s">
        <v>1928</v>
      </c>
      <c r="S46" s="43" t="s">
        <v>1929</v>
      </c>
      <c r="T46" s="43"/>
      <c r="U46" s="43"/>
      <c r="V46" s="246"/>
      <c r="W46" s="322" t="s">
        <v>2288</v>
      </c>
      <c r="X46" s="42" t="s">
        <v>1931</v>
      </c>
      <c r="Y46" s="43" t="s">
        <v>1933</v>
      </c>
      <c r="Z46" s="43" t="s">
        <v>2114</v>
      </c>
      <c r="AA46" s="43" t="s">
        <v>2034</v>
      </c>
      <c r="AB46" s="302"/>
      <c r="AC46" s="253"/>
      <c r="AD46" s="322" t="s">
        <v>2295</v>
      </c>
      <c r="AE46" s="199" t="s">
        <v>1961</v>
      </c>
      <c r="AF46" s="43" t="s">
        <v>1963</v>
      </c>
      <c r="AG46" s="43" t="s">
        <v>2118</v>
      </c>
      <c r="AH46" s="246" t="s">
        <v>2034</v>
      </c>
      <c r="AJ46" s="4"/>
      <c r="AL46" s="4" t="s">
        <v>136</v>
      </c>
      <c r="AM46" s="4" t="s">
        <v>252</v>
      </c>
      <c r="AO46" s="8" t="s">
        <v>214</v>
      </c>
      <c r="AP46" s="12">
        <v>0.15</v>
      </c>
      <c r="AQ46" s="157" t="s">
        <v>139</v>
      </c>
      <c r="AR46" s="149" t="s">
        <v>253</v>
      </c>
      <c r="AS46" s="161" t="str">
        <f t="shared" si="0"/>
        <v>東京都国立市</v>
      </c>
      <c r="AT46" s="147">
        <v>11.05</v>
      </c>
      <c r="AU46" s="149">
        <v>10.83</v>
      </c>
      <c r="AV46" s="161">
        <v>10.68</v>
      </c>
      <c r="AW46" s="267" t="s">
        <v>2139</v>
      </c>
      <c r="AX46" s="12">
        <v>0.45</v>
      </c>
    </row>
    <row r="47" spans="1:50" ht="15" thickBot="1">
      <c r="A47" s="328" t="s">
        <v>2139</v>
      </c>
      <c r="B47" s="331" t="s">
        <v>2210</v>
      </c>
      <c r="C47" s="42">
        <v>0.126</v>
      </c>
      <c r="D47" s="43">
        <v>3.5999999999999997E-2</v>
      </c>
      <c r="E47" s="246">
        <v>0.03</v>
      </c>
      <c r="F47" s="313" t="s">
        <v>2266</v>
      </c>
      <c r="G47" s="256" t="s">
        <v>1966</v>
      </c>
      <c r="H47" s="245" t="s">
        <v>1959</v>
      </c>
      <c r="I47" s="257" t="s">
        <v>1958</v>
      </c>
      <c r="J47" s="42">
        <f t="shared" si="1"/>
        <v>0.126</v>
      </c>
      <c r="K47" s="43">
        <f t="shared" si="2"/>
        <v>0.156</v>
      </c>
      <c r="L47" s="253">
        <f t="shared" si="3"/>
        <v>0.192</v>
      </c>
      <c r="M47" s="469" t="s">
        <v>2049</v>
      </c>
      <c r="N47" s="315" t="s">
        <v>2471</v>
      </c>
      <c r="O47" s="359"/>
      <c r="P47" s="4" t="s">
        <v>2139</v>
      </c>
      <c r="Q47" s="322" t="s">
        <v>2278</v>
      </c>
      <c r="R47" s="199" t="s">
        <v>1928</v>
      </c>
      <c r="S47" s="43" t="s">
        <v>1929</v>
      </c>
      <c r="T47" s="43"/>
      <c r="U47" s="43"/>
      <c r="V47" s="246"/>
      <c r="W47" s="322" t="s">
        <v>2289</v>
      </c>
      <c r="X47" s="42" t="s">
        <v>1931</v>
      </c>
      <c r="Y47" s="43" t="s">
        <v>1933</v>
      </c>
      <c r="Z47" s="43" t="s">
        <v>2114</v>
      </c>
      <c r="AA47" s="43" t="s">
        <v>2034</v>
      </c>
      <c r="AB47" s="302"/>
      <c r="AC47" s="253"/>
      <c r="AD47" s="322" t="s">
        <v>2296</v>
      </c>
      <c r="AE47" s="199" t="s">
        <v>1961</v>
      </c>
      <c r="AF47" s="43" t="s">
        <v>1963</v>
      </c>
      <c r="AG47" s="43" t="s">
        <v>2118</v>
      </c>
      <c r="AH47" s="246" t="s">
        <v>2034</v>
      </c>
      <c r="AJ47" s="4"/>
      <c r="AL47" s="4" t="s">
        <v>136</v>
      </c>
      <c r="AM47" s="4" t="s">
        <v>255</v>
      </c>
      <c r="AO47" s="8" t="s">
        <v>214</v>
      </c>
      <c r="AP47" s="12">
        <v>0.15</v>
      </c>
      <c r="AQ47" s="157" t="s">
        <v>139</v>
      </c>
      <c r="AR47" s="149" t="s">
        <v>2336</v>
      </c>
      <c r="AS47" s="161" t="str">
        <f t="shared" si="0"/>
        <v>東京都清瀬市</v>
      </c>
      <c r="AT47" s="147">
        <v>11.05</v>
      </c>
      <c r="AU47" s="149">
        <v>10.83</v>
      </c>
      <c r="AV47" s="161">
        <v>10.68</v>
      </c>
      <c r="AW47" s="13" t="s">
        <v>2215</v>
      </c>
      <c r="AX47" s="14">
        <v>0.7</v>
      </c>
    </row>
    <row r="48" spans="1:50" ht="15" thickBot="1">
      <c r="A48" s="334" t="s">
        <v>2215</v>
      </c>
      <c r="B48" s="337" t="s">
        <v>2216</v>
      </c>
      <c r="C48" s="296">
        <v>0.15</v>
      </c>
      <c r="D48" s="294">
        <v>0</v>
      </c>
      <c r="E48" s="295">
        <v>0</v>
      </c>
      <c r="F48" s="319" t="s">
        <v>2267</v>
      </c>
      <c r="G48" s="338" t="s">
        <v>1966</v>
      </c>
      <c r="H48" s="339"/>
      <c r="I48" s="324"/>
      <c r="J48" s="360">
        <f t="shared" si="1"/>
        <v>0.15</v>
      </c>
      <c r="K48" s="339">
        <f t="shared" si="2"/>
        <v>0.15</v>
      </c>
      <c r="L48" s="340">
        <f t="shared" si="3"/>
        <v>0.15</v>
      </c>
      <c r="M48" s="470" t="s">
        <v>2051</v>
      </c>
      <c r="N48" s="357" t="s">
        <v>2471</v>
      </c>
      <c r="O48" s="69"/>
      <c r="P48" s="347" t="s">
        <v>2215</v>
      </c>
      <c r="Q48" s="291" t="s">
        <v>2279</v>
      </c>
      <c r="R48" s="341" t="s">
        <v>1930</v>
      </c>
      <c r="S48" s="342" t="s">
        <v>1960</v>
      </c>
      <c r="T48" s="339" t="s">
        <v>1931</v>
      </c>
      <c r="U48" s="340" t="s">
        <v>1934</v>
      </c>
      <c r="V48" s="324" t="s">
        <v>2115</v>
      </c>
      <c r="W48" s="291" t="s">
        <v>2290</v>
      </c>
      <c r="X48" s="343" t="s">
        <v>69</v>
      </c>
      <c r="Y48" s="344" t="s">
        <v>69</v>
      </c>
      <c r="Z48" s="344" t="s">
        <v>69</v>
      </c>
      <c r="AA48" s="344" t="s">
        <v>69</v>
      </c>
      <c r="AB48" s="344" t="s">
        <v>69</v>
      </c>
      <c r="AC48" s="345" t="s">
        <v>69</v>
      </c>
      <c r="AD48" s="291" t="s">
        <v>2297</v>
      </c>
      <c r="AE48" s="343" t="s">
        <v>69</v>
      </c>
      <c r="AF48" s="344" t="s">
        <v>69</v>
      </c>
      <c r="AG48" s="344" t="s">
        <v>69</v>
      </c>
      <c r="AH48" s="346" t="s">
        <v>69</v>
      </c>
      <c r="AJ48" s="4"/>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2099</v>
      </c>
      <c r="AX48" s="70">
        <v>0.7</v>
      </c>
    </row>
    <row r="49" spans="1:50" ht="15" thickBot="1">
      <c r="A49" s="211" t="s">
        <v>2099</v>
      </c>
      <c r="B49" s="335">
        <v>13</v>
      </c>
      <c r="C49" s="202">
        <v>0.13200000000000001</v>
      </c>
      <c r="D49" s="203">
        <v>0</v>
      </c>
      <c r="E49" s="205">
        <v>0</v>
      </c>
      <c r="F49" s="285" t="s">
        <v>2242</v>
      </c>
      <c r="G49" s="263" t="s">
        <v>1966</v>
      </c>
      <c r="H49" s="297"/>
      <c r="I49" s="41"/>
      <c r="J49" s="298">
        <f t="shared" ref="J49" si="48">C49</f>
        <v>0.13200000000000001</v>
      </c>
      <c r="K49" s="297">
        <f t="shared" ref="K49" si="49">SUM(C49,E49)</f>
        <v>0.13200000000000001</v>
      </c>
      <c r="L49" s="250">
        <f t="shared" ref="L49" si="50">SUM(C49:E49)</f>
        <v>0.13200000000000001</v>
      </c>
      <c r="M49" s="468" t="s">
        <v>2050</v>
      </c>
      <c r="N49" s="317" t="s">
        <v>2466</v>
      </c>
      <c r="O49" s="69"/>
      <c r="P49" s="211" t="s">
        <v>2099</v>
      </c>
      <c r="Q49" s="290" t="s">
        <v>2096</v>
      </c>
      <c r="R49" s="329" t="s">
        <v>1930</v>
      </c>
      <c r="S49" s="150" t="s">
        <v>1960</v>
      </c>
      <c r="T49" s="297" t="s">
        <v>1931</v>
      </c>
      <c r="U49" s="250" t="s">
        <v>1934</v>
      </c>
      <c r="V49" s="41" t="s">
        <v>2115</v>
      </c>
      <c r="W49" s="290" t="s">
        <v>2097</v>
      </c>
      <c r="X49" s="299" t="s">
        <v>69</v>
      </c>
      <c r="Y49" s="301" t="s">
        <v>69</v>
      </c>
      <c r="Z49" s="301" t="s">
        <v>69</v>
      </c>
      <c r="AA49" s="301" t="s">
        <v>69</v>
      </c>
      <c r="AB49" s="301" t="s">
        <v>69</v>
      </c>
      <c r="AC49" s="318" t="s">
        <v>69</v>
      </c>
      <c r="AD49" s="198" t="s">
        <v>2098</v>
      </c>
      <c r="AE49" s="299" t="s">
        <v>69</v>
      </c>
      <c r="AF49" s="301" t="s">
        <v>69</v>
      </c>
      <c r="AG49" s="301" t="s">
        <v>69</v>
      </c>
      <c r="AH49" s="300" t="s">
        <v>69</v>
      </c>
      <c r="AJ49" s="5"/>
      <c r="AL49" s="4" t="s">
        <v>136</v>
      </c>
      <c r="AM49" s="4" t="s">
        <v>260</v>
      </c>
      <c r="AO49" s="8" t="s">
        <v>214</v>
      </c>
      <c r="AP49" s="12">
        <v>0.15</v>
      </c>
      <c r="AQ49" s="157" t="s">
        <v>139</v>
      </c>
      <c r="AR49" s="149" t="s">
        <v>261</v>
      </c>
      <c r="AS49" s="161" t="str">
        <f t="shared" si="0"/>
        <v>東京都稲城市</v>
      </c>
      <c r="AT49" s="147">
        <v>11.05</v>
      </c>
      <c r="AU49" s="149">
        <v>10.83</v>
      </c>
      <c r="AV49" s="161">
        <v>10.68</v>
      </c>
      <c r="AW49" s="354" t="s">
        <v>2100</v>
      </c>
      <c r="AX49" s="12">
        <v>0.7</v>
      </c>
    </row>
    <row r="50" spans="1:50" ht="14.25">
      <c r="A50" s="311" t="s">
        <v>2100</v>
      </c>
      <c r="B50" s="333">
        <v>63</v>
      </c>
      <c r="C50" s="42">
        <v>0.13200000000000001</v>
      </c>
      <c r="D50" s="43">
        <v>0</v>
      </c>
      <c r="E50" s="246">
        <v>0</v>
      </c>
      <c r="F50" s="313" t="s">
        <v>2243</v>
      </c>
      <c r="G50" s="256" t="s">
        <v>1966</v>
      </c>
      <c r="H50" s="43"/>
      <c r="I50" s="246"/>
      <c r="J50" s="199">
        <f t="shared" si="1"/>
        <v>0.13200000000000001</v>
      </c>
      <c r="K50" s="43">
        <f t="shared" si="2"/>
        <v>0.13200000000000001</v>
      </c>
      <c r="L50" s="253">
        <f t="shared" si="3"/>
        <v>0.13200000000000001</v>
      </c>
      <c r="M50" s="469" t="s">
        <v>2050</v>
      </c>
      <c r="N50" s="315" t="s">
        <v>2467</v>
      </c>
      <c r="O50" s="69"/>
      <c r="P50" s="311" t="s">
        <v>2100</v>
      </c>
      <c r="Q50" s="322" t="s">
        <v>1991</v>
      </c>
      <c r="R50" s="320" t="s">
        <v>1930</v>
      </c>
      <c r="S50" s="149" t="s">
        <v>1960</v>
      </c>
      <c r="T50" s="43" t="s">
        <v>1931</v>
      </c>
      <c r="U50" s="253" t="s">
        <v>1934</v>
      </c>
      <c r="V50" s="41" t="s">
        <v>2115</v>
      </c>
      <c r="W50" s="290" t="s">
        <v>2012</v>
      </c>
      <c r="X50" s="214" t="s">
        <v>69</v>
      </c>
      <c r="Y50" s="207" t="s">
        <v>69</v>
      </c>
      <c r="Z50" s="301" t="s">
        <v>69</v>
      </c>
      <c r="AA50" s="301" t="s">
        <v>69</v>
      </c>
      <c r="AB50" s="207" t="s">
        <v>69</v>
      </c>
      <c r="AC50" s="308" t="s">
        <v>69</v>
      </c>
      <c r="AD50" s="19" t="s">
        <v>2032</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2101</v>
      </c>
      <c r="AX50" s="12">
        <v>0.55000000000000004</v>
      </c>
    </row>
    <row r="51" spans="1:50" ht="14.25">
      <c r="A51" s="212" t="s">
        <v>2101</v>
      </c>
      <c r="B51" s="333">
        <v>14</v>
      </c>
      <c r="C51" s="42">
        <v>0.108</v>
      </c>
      <c r="D51" s="43">
        <v>0</v>
      </c>
      <c r="E51" s="246">
        <v>0</v>
      </c>
      <c r="F51" s="313" t="s">
        <v>2244</v>
      </c>
      <c r="G51" s="256" t="s">
        <v>1966</v>
      </c>
      <c r="H51" s="43"/>
      <c r="I51" s="246"/>
      <c r="J51" s="199">
        <f t="shared" ref="J51" si="51">C51</f>
        <v>0.108</v>
      </c>
      <c r="K51" s="43">
        <f t="shared" ref="K51" si="52">SUM(C51,E51)</f>
        <v>0.108</v>
      </c>
      <c r="L51" s="253">
        <f t="shared" ref="L51" si="53">SUM(C51:E51)</f>
        <v>0.108</v>
      </c>
      <c r="M51" s="469" t="s">
        <v>2051</v>
      </c>
      <c r="N51" s="315" t="s">
        <v>2466</v>
      </c>
      <c r="O51" s="69"/>
      <c r="P51" s="212" t="s">
        <v>2101</v>
      </c>
      <c r="Q51" s="322" t="s">
        <v>2102</v>
      </c>
      <c r="R51" s="320" t="s">
        <v>1930</v>
      </c>
      <c r="S51" s="149" t="s">
        <v>1960</v>
      </c>
      <c r="T51" s="43" t="s">
        <v>1931</v>
      </c>
      <c r="U51" s="253" t="s">
        <v>1934</v>
      </c>
      <c r="V51" s="41" t="s">
        <v>2115</v>
      </c>
      <c r="W51" s="290" t="s">
        <v>2103</v>
      </c>
      <c r="X51" s="214" t="s">
        <v>69</v>
      </c>
      <c r="Y51" s="207" t="s">
        <v>69</v>
      </c>
      <c r="Z51" s="301" t="s">
        <v>69</v>
      </c>
      <c r="AA51" s="301" t="s">
        <v>69</v>
      </c>
      <c r="AB51" s="207" t="s">
        <v>69</v>
      </c>
      <c r="AC51" s="308" t="s">
        <v>69</v>
      </c>
      <c r="AD51" s="19" t="s">
        <v>2104</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2105</v>
      </c>
      <c r="AX51" s="12">
        <v>0.55000000000000004</v>
      </c>
    </row>
    <row r="52" spans="1:50" ht="14.25">
      <c r="A52" s="212" t="s">
        <v>2105</v>
      </c>
      <c r="B52" s="333">
        <v>64</v>
      </c>
      <c r="C52" s="42">
        <v>0.108</v>
      </c>
      <c r="D52" s="43">
        <v>0</v>
      </c>
      <c r="E52" s="246">
        <v>0</v>
      </c>
      <c r="F52" s="313" t="s">
        <v>2245</v>
      </c>
      <c r="G52" s="256" t="s">
        <v>1966</v>
      </c>
      <c r="H52" s="43"/>
      <c r="I52" s="246"/>
      <c r="J52" s="199">
        <f t="shared" si="1"/>
        <v>0.108</v>
      </c>
      <c r="K52" s="43">
        <f t="shared" si="2"/>
        <v>0.108</v>
      </c>
      <c r="L52" s="253">
        <f t="shared" si="3"/>
        <v>0.108</v>
      </c>
      <c r="M52" s="469" t="s">
        <v>2051</v>
      </c>
      <c r="N52" s="315" t="s">
        <v>2467</v>
      </c>
      <c r="O52" s="69"/>
      <c r="P52" s="212" t="s">
        <v>2105</v>
      </c>
      <c r="Q52" s="322" t="s">
        <v>1992</v>
      </c>
      <c r="R52" s="320" t="s">
        <v>1930</v>
      </c>
      <c r="S52" s="149" t="s">
        <v>1960</v>
      </c>
      <c r="T52" s="43" t="s">
        <v>1931</v>
      </c>
      <c r="U52" s="253" t="s">
        <v>1934</v>
      </c>
      <c r="V52" s="41" t="s">
        <v>2115</v>
      </c>
      <c r="W52" s="290" t="s">
        <v>2013</v>
      </c>
      <c r="X52" s="214" t="s">
        <v>69</v>
      </c>
      <c r="Y52" s="207" t="s">
        <v>69</v>
      </c>
      <c r="Z52" s="301" t="s">
        <v>69</v>
      </c>
      <c r="AA52" s="301" t="s">
        <v>69</v>
      </c>
      <c r="AB52" s="207" t="s">
        <v>69</v>
      </c>
      <c r="AC52" s="308" t="s">
        <v>69</v>
      </c>
      <c r="AD52" s="19" t="s">
        <v>2033</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2106</v>
      </c>
      <c r="AX52" s="12">
        <v>0.7</v>
      </c>
    </row>
    <row r="53" spans="1:50" ht="15" thickBot="1">
      <c r="A53" s="212" t="s">
        <v>2106</v>
      </c>
      <c r="B53" s="333">
        <v>43</v>
      </c>
      <c r="C53" s="42">
        <v>0.15</v>
      </c>
      <c r="D53" s="43">
        <v>0</v>
      </c>
      <c r="E53" s="246">
        <v>0</v>
      </c>
      <c r="F53" s="313" t="s">
        <v>2246</v>
      </c>
      <c r="G53" s="256" t="s">
        <v>1966</v>
      </c>
      <c r="H53" s="43"/>
      <c r="I53" s="246"/>
      <c r="J53" s="199">
        <f t="shared" si="1"/>
        <v>0.15</v>
      </c>
      <c r="K53" s="43">
        <f t="shared" si="2"/>
        <v>0.15</v>
      </c>
      <c r="L53" s="253">
        <f t="shared" si="3"/>
        <v>0.15</v>
      </c>
      <c r="M53" s="469" t="s">
        <v>2051</v>
      </c>
      <c r="N53" s="315" t="s">
        <v>2466</v>
      </c>
      <c r="O53" s="69"/>
      <c r="P53" s="212" t="s">
        <v>2106</v>
      </c>
      <c r="Q53" s="322" t="s">
        <v>2107</v>
      </c>
      <c r="R53" s="320" t="s">
        <v>1930</v>
      </c>
      <c r="S53" s="149" t="s">
        <v>1960</v>
      </c>
      <c r="T53" s="43" t="s">
        <v>1931</v>
      </c>
      <c r="U53" s="253" t="s">
        <v>1934</v>
      </c>
      <c r="V53" s="41" t="s">
        <v>2115</v>
      </c>
      <c r="W53" s="290" t="s">
        <v>2111</v>
      </c>
      <c r="X53" s="214" t="s">
        <v>69</v>
      </c>
      <c r="Y53" s="207" t="s">
        <v>69</v>
      </c>
      <c r="Z53" s="207" t="s">
        <v>69</v>
      </c>
      <c r="AA53" s="207" t="s">
        <v>69</v>
      </c>
      <c r="AB53" s="207" t="s">
        <v>69</v>
      </c>
      <c r="AC53" s="308" t="s">
        <v>69</v>
      </c>
      <c r="AD53" s="19" t="s">
        <v>2112</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2108</v>
      </c>
      <c r="AX53" s="153">
        <v>0.7</v>
      </c>
    </row>
    <row r="54" spans="1:50" ht="15" thickBot="1">
      <c r="A54" s="213" t="s">
        <v>2108</v>
      </c>
      <c r="B54" s="336">
        <v>46</v>
      </c>
      <c r="C54" s="44">
        <v>0.15</v>
      </c>
      <c r="D54" s="45">
        <v>0</v>
      </c>
      <c r="E54" s="247">
        <v>0</v>
      </c>
      <c r="F54" s="314" t="s">
        <v>2247</v>
      </c>
      <c r="G54" s="258" t="s">
        <v>1966</v>
      </c>
      <c r="H54" s="45"/>
      <c r="I54" s="247"/>
      <c r="J54" s="200">
        <f t="shared" ref="J54" si="54">C54</f>
        <v>0.15</v>
      </c>
      <c r="K54" s="45">
        <f t="shared" ref="K54" si="55">SUM(C54,E54)</f>
        <v>0.15</v>
      </c>
      <c r="L54" s="254">
        <f t="shared" ref="L54" si="56">SUM(C54:E54)</f>
        <v>0.15</v>
      </c>
      <c r="M54" s="473" t="s">
        <v>2051</v>
      </c>
      <c r="N54" s="316" t="s">
        <v>2467</v>
      </c>
      <c r="O54" s="69"/>
      <c r="P54" s="213" t="s">
        <v>2108</v>
      </c>
      <c r="Q54" s="323" t="s">
        <v>2109</v>
      </c>
      <c r="R54" s="321" t="s">
        <v>1930</v>
      </c>
      <c r="S54" s="152" t="s">
        <v>1960</v>
      </c>
      <c r="T54" s="45" t="s">
        <v>1931</v>
      </c>
      <c r="U54" s="254" t="s">
        <v>1934</v>
      </c>
      <c r="V54" s="324" t="s">
        <v>2115</v>
      </c>
      <c r="W54" s="291" t="s">
        <v>2110</v>
      </c>
      <c r="X54" s="215" t="s">
        <v>69</v>
      </c>
      <c r="Y54" s="209" t="s">
        <v>69</v>
      </c>
      <c r="Z54" s="344" t="s">
        <v>69</v>
      </c>
      <c r="AA54" s="344" t="s">
        <v>69</v>
      </c>
      <c r="AB54" s="209" t="s">
        <v>69</v>
      </c>
      <c r="AC54" s="309" t="s">
        <v>69</v>
      </c>
      <c r="AD54" s="67" t="s">
        <v>2113</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2337</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2338</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2339</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2340</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2341</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2342</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2343</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2344</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2345</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2346</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2347</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2348</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2349</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2350</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2351</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2352</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2353</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2354</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2355</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2356</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2357</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2358</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2359</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2360</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2361</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2362</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2363</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2364</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2365</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2366</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2367</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2368</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2369</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pbE2pteiz4bAk5ABjFuWoGqQA/EiPwCdwk24II3DA8/FsSVxR2YucbsoAkpsWeprpVLOSrGAaOOFWZ1lFVWu1Q==" saltValue="CDqmJN53n8hCHsjlTRQaJ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様式１（申請書）</vt:lpstr>
      <vt:lpstr>別添１－１（処遇改善加算対象サービス　総括表）</vt:lpstr>
      <vt:lpstr>別添１－２（処遇改善加算対象外サービス　総括表）</vt:lpstr>
      <vt:lpstr>別添１－３（個表)</vt:lpstr>
      <vt:lpstr>別添２（口座確認）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'別添１－１（処遇改善加算対象サービス　総括表）'!Print_Area</vt:lpstr>
      <vt:lpstr>'別添１－２（処遇改善加算対象外サービス　総括表）'!Print_Area</vt:lpstr>
      <vt:lpstr>'別添１－３（個表)'!Print_Area</vt:lpstr>
      <vt:lpstr>'別添２（口座確認）'!Print_Area</vt:lpstr>
      <vt:lpstr>'様式１（申請書）'!Print_Area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2026-04-30T05:36:19Z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MSIP_Label_defa4170-0d19-0005-0004-bc88714345d2_Enabled">
    <vt:lpwstr>true</vt:lpwstr>
  </property>
  <property fmtid="{D5CDD505-2E9C-101B-9397-08002B2CF9AE}" pid="5" name="MSIP_Label_defa4170-0d19-0005-0004-bc88714345d2_SetDate">
    <vt:lpwstr>2026-01-30T04:25:01Z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600562ac-9920-4ae7-af97-1e7257f452bc</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