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CECCA66-CEA1-4C82-9B9E-B6B363D871AF}" xr6:coauthVersionLast="47" xr6:coauthVersionMax="47" xr10:uidLastSave="{00000000-0000-0000-0000-000000000000}"/>
  <bookViews>
    <workbookView xWindow="468" yWindow="96" windowWidth="21168" windowHeight="11364" tabRatio="796" xr2:uid="{00000000-000D-0000-FFFF-FFFF00000000}"/>
  </bookViews>
  <sheets>
    <sheet name="効果検証様式（集計値）" sheetId="1" r:id="rId1"/>
    <sheet name="R4.10" sheetId="84" r:id="rId2"/>
    <sheet name="R4.11" sheetId="112" r:id="rId3"/>
    <sheet name="R4.12" sheetId="114" r:id="rId4"/>
    <sheet name="R5.1" sheetId="115" r:id="rId5"/>
    <sheet name="R5.2" sheetId="116" r:id="rId6"/>
    <sheet name="R5.3" sheetId="117" r:id="rId7"/>
    <sheet name="R5.4" sheetId="118" r:id="rId8"/>
    <sheet name="R5.5" sheetId="119" r:id="rId9"/>
    <sheet name="R5.6" sheetId="120" r:id="rId10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12" l="1"/>
  <c r="E6" i="119"/>
  <c r="E12" i="120"/>
  <c r="E11" i="120" s="1"/>
  <c r="E15" i="120" s="1"/>
  <c r="E7" i="120"/>
  <c r="E6" i="120" s="1"/>
  <c r="E12" i="119"/>
  <c r="E11" i="119"/>
  <c r="E7" i="119"/>
  <c r="E12" i="118"/>
  <c r="E11" i="118" s="1"/>
  <c r="E9" i="118"/>
  <c r="E7" i="118"/>
  <c r="E6" i="118" s="1"/>
  <c r="E12" i="117"/>
  <c r="E11" i="117" s="1"/>
  <c r="E15" i="117" s="1"/>
  <c r="E7" i="117"/>
  <c r="E6" i="117" s="1"/>
  <c r="E12" i="116"/>
  <c r="E11" i="116" s="1"/>
  <c r="E7" i="116"/>
  <c r="E6" i="116"/>
  <c r="E11" i="114"/>
  <c r="E12" i="115"/>
  <c r="E11" i="115" s="1"/>
  <c r="E7" i="115"/>
  <c r="E6" i="115"/>
  <c r="E19" i="114"/>
  <c r="E12" i="114"/>
  <c r="E7" i="114"/>
  <c r="E6" i="114" s="1"/>
  <c r="E12" i="112"/>
  <c r="E7" i="112"/>
  <c r="E19" i="112" s="1"/>
  <c r="E16" i="84"/>
  <c r="E12" i="84"/>
  <c r="E11" i="84" s="1"/>
  <c r="E7" i="84"/>
  <c r="E19" i="84" s="1"/>
  <c r="E6" i="112" l="1"/>
  <c r="E6" i="84"/>
  <c r="E9" i="84" s="1"/>
  <c r="E27" i="120"/>
  <c r="E32" i="120"/>
  <c r="E31" i="120"/>
  <c r="E19" i="120"/>
  <c r="E18" i="120"/>
  <c r="E9" i="120"/>
  <c r="E27" i="119"/>
  <c r="E32" i="119"/>
  <c r="E31" i="119"/>
  <c r="E19" i="119"/>
  <c r="E18" i="119"/>
  <c r="E9" i="119"/>
  <c r="E27" i="118"/>
  <c r="E16" i="118"/>
  <c r="E32" i="118"/>
  <c r="E31" i="118"/>
  <c r="E19" i="118"/>
  <c r="E18" i="118"/>
  <c r="E27" i="117"/>
  <c r="E16" i="117"/>
  <c r="E18" i="117" s="1"/>
  <c r="E19" i="117"/>
  <c r="E32" i="117"/>
  <c r="E27" i="116"/>
  <c r="E16" i="116"/>
  <c r="E13" i="116"/>
  <c r="E19" i="116"/>
  <c r="E18" i="116"/>
  <c r="E32" i="116"/>
  <c r="E9" i="116"/>
  <c r="E31" i="114"/>
  <c r="E31" i="115"/>
  <c r="E27" i="115"/>
  <c r="E16" i="115"/>
  <c r="E13" i="115"/>
  <c r="E19" i="115"/>
  <c r="E18" i="115"/>
  <c r="E32" i="115"/>
  <c r="E9" i="115"/>
  <c r="E27" i="114"/>
  <c r="E16" i="114"/>
  <c r="E13" i="114"/>
  <c r="E18" i="114"/>
  <c r="E32" i="114"/>
  <c r="E9" i="114"/>
  <c r="E27" i="112"/>
  <c r="E16" i="112"/>
  <c r="E13" i="112"/>
  <c r="E27" i="84"/>
  <c r="E13" i="84"/>
  <c r="E15" i="84" s="1"/>
  <c r="E18" i="84" l="1"/>
  <c r="E18" i="112"/>
  <c r="E31" i="117"/>
  <c r="E9" i="117"/>
  <c r="E15" i="116"/>
  <c r="E31" i="116"/>
  <c r="E15" i="115"/>
  <c r="E15" i="114"/>
  <c r="E29" i="1"/>
  <c r="E19" i="1"/>
  <c r="E18" i="1"/>
  <c r="E16" i="1"/>
  <c r="E15" i="1"/>
  <c r="E14" i="1"/>
  <c r="E13" i="1"/>
  <c r="E10" i="1"/>
  <c r="E9" i="1"/>
  <c r="E21" i="1" s="1"/>
  <c r="E8" i="1"/>
  <c r="E34" i="1" l="1"/>
  <c r="E20" i="1"/>
  <c r="E33" i="1"/>
  <c r="E32" i="112"/>
  <c r="E31" i="112"/>
  <c r="E15" i="112"/>
  <c r="E9" i="112"/>
  <c r="E11" i="1" l="1"/>
  <c r="E31" i="84" l="1"/>
  <c r="E32" i="84"/>
  <c r="E17" i="1"/>
</calcChain>
</file>

<file path=xl/sharedStrings.xml><?xml version="1.0" encoding="utf-8"?>
<sst xmlns="http://schemas.openxmlformats.org/spreadsheetml/2006/main" count="414" uniqueCount="55">
  <si>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</si>
  <si>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</si>
  <si>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</si>
  <si>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</si>
  <si>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</si>
  <si>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</si>
  <si>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</si>
  <si>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</si>
  <si>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</si>
  <si>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</si>
  <si>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</si>
  <si>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</si>
  <si>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</si>
  <si>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</si>
  <si>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</si>
  <si>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</si>
  <si>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</si>
  <si>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</si>
  <si>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</si>
  <si>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</si>
  <si>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</si>
  <si>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</si>
  <si>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</si>
  <si>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</si>
  <si>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</si>
  <si>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</si>
  <si>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</si>
  <si>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</si>
  <si>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</si>
  <si>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</si>
  <si>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</si>
  <si>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</si>
  <si>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</si>
  <si>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</si>
  <si>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</si>
  <si>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</si>
  <si>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</si>
  <si>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</si>
  <si>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</si>
  <si>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</si>
  <si>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</si>
  <si>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</si>
  <si>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</si>
  <si>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</si>
  <si>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</si>
  <si>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</si>
  <si>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</si>
  <si>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</si>
  <si>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</si>
  <si>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岐阜県</t>
    <rPh sb="0" eb="2">
      <t>ギフ</t>
    </rPh>
    <rPh sb="2" eb="3">
      <t>ケン</t>
    </rPh>
    <phoneticPr fontId="1"/>
  </si>
  <si>
    <t>「ほっと一息、ぎふの旅」キャンペーン（全国旅行支援）（R4.10～R4.12）
「ほっと一息、ぎふの旅」キャンペーン（全国旅行支援）第２弾（R5.1～R5.6）</t>
    <rPh sb="4" eb="6">
      <t>ヒトイキ</t>
    </rPh>
    <rPh sb="10" eb="11">
      <t>タビ</t>
    </rPh>
    <rPh sb="19" eb="25">
      <t>ゼンコクリョコウシエン</t>
    </rPh>
    <rPh sb="66" eb="67">
      <t>ダイ</t>
    </rPh>
    <rPh sb="68" eb="69">
      <t>ダン</t>
    </rPh>
    <phoneticPr fontId="1"/>
  </si>
  <si>
    <t>・事業者への予算配分を過去の実績等に基づいて行った
・参加事業者には、国及び県の定める制度等を準する旨の誓約書を提出させた
・宿泊等の実績を証明する書類を提出させた
・クーポン券を電子クーポンとした</t>
    <rPh sb="1" eb="4">
      <t>ジギョウシャ</t>
    </rPh>
    <rPh sb="6" eb="8">
      <t>ヨサン</t>
    </rPh>
    <rPh sb="8" eb="10">
      <t>ハイブン</t>
    </rPh>
    <rPh sb="11" eb="13">
      <t>カコ</t>
    </rPh>
    <rPh sb="14" eb="16">
      <t>ジッセキ</t>
    </rPh>
    <rPh sb="16" eb="17">
      <t>トウ</t>
    </rPh>
    <rPh sb="18" eb="19">
      <t>モト</t>
    </rPh>
    <rPh sb="22" eb="23">
      <t>オコナ</t>
    </rPh>
    <rPh sb="27" eb="29">
      <t>サンカ</t>
    </rPh>
    <rPh sb="29" eb="32">
      <t>ジギョウシャ</t>
    </rPh>
    <rPh sb="35" eb="36">
      <t>クニ</t>
    </rPh>
    <rPh sb="36" eb="37">
      <t>オヨ</t>
    </rPh>
    <rPh sb="38" eb="39">
      <t>ケン</t>
    </rPh>
    <rPh sb="40" eb="41">
      <t>サダ</t>
    </rPh>
    <rPh sb="43" eb="45">
      <t>セイド</t>
    </rPh>
    <rPh sb="45" eb="46">
      <t>トウ</t>
    </rPh>
    <rPh sb="47" eb="48">
      <t>ジュン</t>
    </rPh>
    <rPh sb="50" eb="51">
      <t>ムネ</t>
    </rPh>
    <rPh sb="52" eb="55">
      <t>セイヤクショ</t>
    </rPh>
    <rPh sb="56" eb="58">
      <t>テイシュツ</t>
    </rPh>
    <rPh sb="63" eb="65">
      <t>シュクハク</t>
    </rPh>
    <rPh sb="65" eb="66">
      <t>トウ</t>
    </rPh>
    <rPh sb="67" eb="69">
      <t>ジッセキ</t>
    </rPh>
    <rPh sb="70" eb="72">
      <t>ショウメイ</t>
    </rPh>
    <rPh sb="74" eb="76">
      <t>ショルイ</t>
    </rPh>
    <rPh sb="77" eb="79">
      <t>テイシュツ</t>
    </rPh>
    <rPh sb="88" eb="89">
      <t>ケン</t>
    </rPh>
    <rPh sb="90" eb="92">
      <t>デンシ</t>
    </rPh>
    <phoneticPr fontId="1"/>
  </si>
  <si>
    <t>「ほっと一息、ぎふの旅」キャンペーン（全国旅行支援）</t>
    <rPh sb="4" eb="6">
      <t>ヒトイキ</t>
    </rPh>
    <rPh sb="10" eb="11">
      <t>タビ</t>
    </rPh>
    <rPh sb="19" eb="21">
      <t>ゼンコク</t>
    </rPh>
    <rPh sb="21" eb="23">
      <t>リョコウ</t>
    </rPh>
    <rPh sb="23" eb="25">
      <t>シエン</t>
    </rPh>
    <phoneticPr fontId="1"/>
  </si>
  <si>
    <t>「ほっと一息、ぎふの旅」キャンペーン（全国旅行支援）第2弾</t>
    <rPh sb="4" eb="6">
      <t>ヒトイキ</t>
    </rPh>
    <rPh sb="10" eb="11">
      <t>タビ</t>
    </rPh>
    <rPh sb="19" eb="21">
      <t>ゼンコク</t>
    </rPh>
    <rPh sb="21" eb="23">
      <t>リョコウ</t>
    </rPh>
    <rPh sb="23" eb="25">
      <t>シエン</t>
    </rPh>
    <rPh sb="26" eb="27">
      <t>ダイ</t>
    </rPh>
    <rPh sb="28" eb="29">
      <t>ダン</t>
    </rPh>
    <phoneticPr fontId="1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</si>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</sst>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57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top"/>
    </xf>
    <xf numFmtId="0" fontId="2" fillId="0" borderId="17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57" fontId="2" fillId="0" borderId="2" xfId="0" applyNumberFormat="1" applyFont="1" applyBorder="1" applyAlignment="1">
      <alignment horizontal="center" vertical="center"/>
    </xf>
    <xf numFmtId="57" fontId="2" fillId="0" borderId="4" xfId="0" applyNumberFormat="1" applyFont="1" applyBorder="1" applyAlignment="1">
      <alignment horizontal="center" vertical="center"/>
    </xf>
    <xf numFmtId="57" fontId="2" fillId="0" borderId="3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right" vertical="center"/>
    </xf>
    <xf numFmtId="3" fontId="2" fillId="0" borderId="20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3" fontId="2" fillId="0" borderId="2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34" xfId="0" applyNumberFormat="1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right" vertical="center"/>
    </xf>
    <xf numFmtId="3" fontId="2" fillId="0" borderId="36" xfId="0" applyNumberFormat="1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29" xfId="2" applyFont="1" applyBorder="1" applyAlignment="1">
      <alignment horizontal="right" vertical="center"/>
    </xf>
    <xf numFmtId="38" fontId="2" fillId="0" borderId="31" xfId="2" applyFont="1" applyBorder="1" applyAlignment="1">
      <alignment horizontal="right" vertical="center"/>
    </xf>
    <xf numFmtId="3" fontId="2" fillId="0" borderId="29" xfId="0" applyNumberFormat="1" applyFont="1" applyBorder="1" applyAlignment="1">
      <alignment horizontal="right" vertical="center"/>
    </xf>
    <xf numFmtId="3" fontId="2" fillId="0" borderId="31" xfId="0" applyNumberFormat="1" applyFont="1" applyBorder="1" applyAlignment="1">
      <alignment horizontal="right" vertical="center"/>
    </xf>
    <xf numFmtId="38" fontId="2" fillId="0" borderId="24" xfId="2" applyFont="1" applyBorder="1" applyAlignment="1">
      <alignment horizontal="right" vertical="center"/>
    </xf>
    <xf numFmtId="38" fontId="2" fillId="0" borderId="25" xfId="2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24" xfId="0" applyNumberFormat="1" applyFont="1" applyBorder="1" applyAlignment="1">
      <alignment horizontal="right" vertical="center"/>
    </xf>
    <xf numFmtId="3" fontId="2" fillId="0" borderId="25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3" fontId="2" fillId="0" borderId="39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38" fontId="2" fillId="0" borderId="45" xfId="2" applyFont="1" applyBorder="1" applyAlignment="1">
      <alignment horizontal="right" vertical="center"/>
    </xf>
    <xf numFmtId="38" fontId="2" fillId="0" borderId="46" xfId="2" applyFont="1" applyBorder="1" applyAlignment="1">
      <alignment horizontal="right" vertical="center"/>
    </xf>
    <xf numFmtId="38" fontId="2" fillId="0" borderId="47" xfId="2" applyFont="1" applyBorder="1" applyAlignment="1">
      <alignment horizontal="right" vertical="center"/>
    </xf>
    <xf numFmtId="38" fontId="2" fillId="0" borderId="27" xfId="2" applyFont="1" applyBorder="1" applyAlignment="1">
      <alignment horizontal="right" vertical="center"/>
    </xf>
    <xf numFmtId="38" fontId="2" fillId="0" borderId="28" xfId="2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57" fontId="2" fillId="2" borderId="16" xfId="0" applyNumberFormat="1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57" fontId="2" fillId="2" borderId="4" xfId="0" applyNumberFormat="1" applyFont="1" applyFill="1" applyBorder="1" applyAlignment="1">
      <alignment horizontal="center" vertical="center"/>
    </xf>
    <xf numFmtId="57" fontId="2" fillId="2" borderId="3" xfId="0" applyNumberFormat="1" applyFont="1" applyFill="1" applyBorder="1" applyAlignment="1">
      <alignment horizontal="center" vertical="center"/>
    </xf>
    <xf numFmtId="57" fontId="2" fillId="2" borderId="5" xfId="0" applyNumberFormat="1" applyFont="1" applyFill="1" applyBorder="1" applyAlignment="1">
      <alignment horizontal="center" vertical="center"/>
    </xf>
    <xf numFmtId="38" fontId="2" fillId="0" borderId="27" xfId="2" applyFont="1" applyFill="1" applyBorder="1" applyAlignment="1">
      <alignment horizontal="right" vertical="center"/>
    </xf>
    <xf numFmtId="38" fontId="2" fillId="0" borderId="28" xfId="2" applyFont="1" applyFill="1" applyBorder="1" applyAlignment="1">
      <alignment horizontal="right" vertical="center"/>
    </xf>
    <xf numFmtId="38" fontId="2" fillId="0" borderId="19" xfId="2" applyFont="1" applyBorder="1" applyAlignment="1">
      <alignment horizontal="right" vertical="center"/>
    </xf>
    <xf numFmtId="38" fontId="2" fillId="0" borderId="20" xfId="2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3" fontId="2" fillId="0" borderId="44" xfId="0" applyNumberFormat="1" applyFont="1" applyBorder="1" applyAlignment="1">
      <alignment horizontal="right" vertical="center"/>
    </xf>
    <xf numFmtId="3" fontId="2" fillId="0" borderId="45" xfId="0" applyNumberFormat="1" applyFont="1" applyBorder="1" applyAlignment="1">
      <alignment horizontal="right" vertical="center"/>
    </xf>
    <xf numFmtId="3" fontId="2" fillId="0" borderId="46" xfId="0" applyNumberFormat="1" applyFont="1" applyBorder="1" applyAlignment="1">
      <alignment horizontal="right" vertical="center"/>
    </xf>
    <xf numFmtId="3" fontId="2" fillId="0" borderId="47" xfId="0" applyNumberFormat="1" applyFont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view="pageBreakPreview" topLeftCell="A3" zoomScaleNormal="100" zoomScaleSheetLayoutView="100" workbookViewId="0">
      <selection activeCell="E16" sqref="E16:G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0.59765625" style="3" customWidth="1"/>
    <col min="5" max="5" width="25.59765625" style="3" customWidth="1"/>
    <col min="6" max="6" width="10.59765625" style="3" customWidth="1"/>
    <col min="7" max="7" width="15.59765625" style="3" customWidth="1"/>
    <col min="8" max="8" width="0.8984375" style="3" customWidth="1"/>
    <col min="9" max="10" width="9" style="3" customWidth="1"/>
    <col min="11" max="16384" width="9" style="3"/>
  </cols>
  <sheetData>
    <row r="1" spans="1:8" ht="18.75" customHeight="1" x14ac:dyDescent="0.45">
      <c r="A1" s="60" t="s">
        <v>0</v>
      </c>
      <c r="B1" s="60"/>
      <c r="C1" s="60"/>
      <c r="D1" s="60"/>
      <c r="E1" s="60"/>
      <c r="F1" s="60"/>
      <c r="G1" s="60"/>
      <c r="H1" s="2"/>
    </row>
    <row r="2" spans="1:8" x14ac:dyDescent="0.45">
      <c r="B2" s="4"/>
      <c r="C2" s="5" t="s">
        <v>1</v>
      </c>
      <c r="D2" s="6" t="s">
        <v>49</v>
      </c>
      <c r="E2" s="2"/>
      <c r="F2" s="5" t="s">
        <v>2</v>
      </c>
      <c r="G2" s="7">
        <v>45442</v>
      </c>
    </row>
    <row r="3" spans="1:8" ht="15" customHeight="1" x14ac:dyDescent="0.45">
      <c r="B3" s="4"/>
      <c r="C3" s="2"/>
      <c r="D3" s="2"/>
      <c r="E3" s="2"/>
      <c r="F3" s="2"/>
      <c r="G3" s="2"/>
      <c r="H3" s="2"/>
    </row>
    <row r="4" spans="1:8" ht="15" customHeight="1" thickBot="1" x14ac:dyDescent="0.5">
      <c r="B4" s="3" t="s">
        <v>3</v>
      </c>
      <c r="C4" s="30" t="s">
        <v>4</v>
      </c>
      <c r="D4" s="30"/>
      <c r="E4" s="30"/>
      <c r="F4" s="30"/>
      <c r="G4" s="2"/>
    </row>
    <row r="5" spans="1:8" ht="32.25" customHeight="1" thickBot="1" x14ac:dyDescent="0.5">
      <c r="C5" s="61" t="s">
        <v>46</v>
      </c>
      <c r="D5" s="62"/>
      <c r="E5" s="24" t="s">
        <v>50</v>
      </c>
      <c r="F5" s="24"/>
      <c r="G5" s="25"/>
      <c r="H5" s="8"/>
    </row>
    <row r="6" spans="1:8" ht="15" customHeight="1" x14ac:dyDescent="0.45"/>
    <row r="7" spans="1:8" ht="15" customHeight="1" thickBot="1" x14ac:dyDescent="0.5">
      <c r="B7" s="3" t="s">
        <v>6</v>
      </c>
      <c r="C7" s="30" t="s">
        <v>7</v>
      </c>
      <c r="D7" s="30"/>
      <c r="E7" s="30"/>
      <c r="F7" s="30"/>
    </row>
    <row r="8" spans="1:8" ht="15" customHeight="1" x14ac:dyDescent="0.45">
      <c r="C8" s="44" t="s">
        <v>8</v>
      </c>
      <c r="D8" s="9" t="s">
        <v>9</v>
      </c>
      <c r="E8" s="46">
        <f>SUM('R4.10'!E6,'R4.11'!E6,'R4.12'!E6,'R5.1'!E6,'R5.2'!E6,'R5.3'!E6,'R5.4'!E6,'R5.5'!E6,'R5.6'!E6)</f>
        <v>14538000905</v>
      </c>
      <c r="F8" s="46"/>
      <c r="G8" s="47"/>
      <c r="H8" s="8"/>
    </row>
    <row r="9" spans="1:8" ht="15" customHeight="1" x14ac:dyDescent="0.45">
      <c r="C9" s="45"/>
      <c r="D9" s="10" t="s">
        <v>10</v>
      </c>
      <c r="E9" s="48">
        <f>SUM('R4.10'!E7,'R4.11'!E7,'R4.12'!E7,'R5.1'!E7,'R5.2'!E7,'R5.3'!E7,'R5.4'!E7,'R5.5'!E7,'R5.6'!E7)</f>
        <v>1091324000</v>
      </c>
      <c r="F9" s="48"/>
      <c r="G9" s="49"/>
      <c r="H9" s="8"/>
    </row>
    <row r="10" spans="1:8" ht="15" customHeight="1" x14ac:dyDescent="0.45">
      <c r="C10" s="45"/>
      <c r="D10" s="11" t="s">
        <v>11</v>
      </c>
      <c r="E10" s="50">
        <f>SUM('R4.10'!E8,'R4.11'!E8,'R4.12'!E8,'R5.1'!E8,'R5.2'!E8,'R5.3'!E8,'R5.4'!E8,'R5.5'!E8,'R5.6'!E8)</f>
        <v>6068979036</v>
      </c>
      <c r="F10" s="50"/>
      <c r="G10" s="51"/>
      <c r="H10" s="8"/>
    </row>
    <row r="11" spans="1:8" ht="15" customHeight="1" thickBot="1" x14ac:dyDescent="0.5">
      <c r="C11" s="58" t="s">
        <v>36</v>
      </c>
      <c r="D11" s="59"/>
      <c r="E11" s="55">
        <f>SUM(E8:G10)</f>
        <v>21698303941</v>
      </c>
      <c r="F11" s="56"/>
      <c r="G11" s="57"/>
      <c r="H11" s="8"/>
    </row>
    <row r="12" spans="1:8" ht="15" customHeight="1" x14ac:dyDescent="0.45">
      <c r="C12" s="52" t="s">
        <v>12</v>
      </c>
      <c r="D12" s="53"/>
      <c r="E12" s="53"/>
      <c r="F12" s="53"/>
      <c r="G12" s="54"/>
      <c r="H12" s="12"/>
    </row>
    <row r="13" spans="1:8" ht="15" customHeight="1" x14ac:dyDescent="0.45">
      <c r="C13" s="63" t="s">
        <v>13</v>
      </c>
      <c r="D13" s="10" t="s">
        <v>14</v>
      </c>
      <c r="E13" s="48">
        <f>SUM('R4.10'!E11,'R4.11'!E11,'R4.12'!E11,'R5.1'!E11,'R5.2'!E11,'R5.3'!E11,'R5.4'!E11,'R5.5'!E11,'R5.6'!E11)</f>
        <v>3214243512</v>
      </c>
      <c r="F13" s="48"/>
      <c r="G13" s="49"/>
      <c r="H13" s="13"/>
    </row>
    <row r="14" spans="1:8" ht="15" customHeight="1" x14ac:dyDescent="0.45">
      <c r="C14" s="63"/>
      <c r="D14" s="10" t="s">
        <v>15</v>
      </c>
      <c r="E14" s="48">
        <f>SUM('R4.10'!E12,'R4.11'!E12,'R4.12'!E12,'R5.1'!E12,'R5.2'!E12,'R5.3'!E12,'R5.4'!E12,'R5.5'!E12,'R5.6'!E12)</f>
        <v>297906094</v>
      </c>
      <c r="F14" s="48"/>
      <c r="G14" s="49"/>
      <c r="H14" s="13"/>
    </row>
    <row r="15" spans="1:8" ht="15" customHeight="1" x14ac:dyDescent="0.45">
      <c r="C15" s="63"/>
      <c r="D15" s="10" t="s">
        <v>16</v>
      </c>
      <c r="E15" s="48">
        <f>SUM('R4.10'!E13,'R4.11'!E13,'R4.12'!E13,'R5.1'!E13,'R5.2'!E13,'R5.3'!E13,'R5.4'!E13,'R5.5'!E13,'R5.6'!E13)</f>
        <v>1306562028</v>
      </c>
      <c r="F15" s="48"/>
      <c r="G15" s="49"/>
      <c r="H15" s="13"/>
    </row>
    <row r="16" spans="1:8" ht="15" customHeight="1" x14ac:dyDescent="0.45">
      <c r="C16" s="75" t="s">
        <v>17</v>
      </c>
      <c r="D16" s="76"/>
      <c r="E16" s="121">
        <f>SUM('R4.10'!E14,'R4.11'!E14,'R4.12'!E14,'R5.1'!E14,'R5.2'!E14,'R5.3'!E14,'R5.4'!E14,'R5.5'!E14,'R5.6'!E14)</f>
        <v>2903797734</v>
      </c>
      <c r="F16" s="121"/>
      <c r="G16" s="122"/>
      <c r="H16" s="13"/>
    </row>
    <row r="17" spans="2:8" ht="15" customHeight="1" thickBot="1" x14ac:dyDescent="0.5">
      <c r="C17" s="58" t="s">
        <v>36</v>
      </c>
      <c r="D17" s="59"/>
      <c r="E17" s="55">
        <f>SUM(E13:G16)</f>
        <v>7722509368</v>
      </c>
      <c r="F17" s="56"/>
      <c r="G17" s="57"/>
      <c r="H17" s="13"/>
    </row>
    <row r="18" spans="2:8" ht="15" customHeight="1" x14ac:dyDescent="0.45">
      <c r="C18" s="64" t="s">
        <v>40</v>
      </c>
      <c r="D18" s="65"/>
      <c r="E18" s="66">
        <f>SUM('R4.10'!E16,'R4.11'!E16,'R4.12'!E16,'R5.1'!E16,'R5.2'!E16,'R5.3'!E16,'R5.4'!E16,'R5.5'!E16,'R5.6'!E16)</f>
        <v>1393915</v>
      </c>
      <c r="F18" s="66"/>
      <c r="G18" s="67"/>
      <c r="H18" s="13"/>
    </row>
    <row r="19" spans="2:8" ht="15" customHeight="1" thickBot="1" x14ac:dyDescent="0.5">
      <c r="C19" s="77" t="s">
        <v>37</v>
      </c>
      <c r="D19" s="78"/>
      <c r="E19" s="70">
        <f>SUM('R4.10'!E17,'R4.11'!E17,'R4.12'!E17,'R5.1'!E17,'R5.2'!E17,'R5.3'!E17,'R5.4'!E17,'R5.5'!E17,'R5.6'!E17)</f>
        <v>104622</v>
      </c>
      <c r="F19" s="70"/>
      <c r="G19" s="71"/>
      <c r="H19" s="8"/>
    </row>
    <row r="20" spans="2:8" ht="15" customHeight="1" x14ac:dyDescent="0.45">
      <c r="C20" s="64" t="s">
        <v>18</v>
      </c>
      <c r="D20" s="65"/>
      <c r="E20" s="68">
        <f>(E8+E10)/E18</f>
        <v>14783.526930264758</v>
      </c>
      <c r="F20" s="68"/>
      <c r="G20" s="69"/>
      <c r="H20" s="8"/>
    </row>
    <row r="21" spans="2:8" ht="15" customHeight="1" thickBot="1" x14ac:dyDescent="0.5">
      <c r="C21" s="77" t="s">
        <v>54</v>
      </c>
      <c r="D21" s="78"/>
      <c r="E21" s="73">
        <f>E9/E19</f>
        <v>10431.113914855385</v>
      </c>
      <c r="F21" s="73"/>
      <c r="G21" s="74"/>
      <c r="H21" s="8"/>
    </row>
    <row r="22" spans="2:8" ht="15" customHeight="1" x14ac:dyDescent="0.45">
      <c r="C22" s="8" t="s">
        <v>41</v>
      </c>
      <c r="D22" s="8"/>
      <c r="E22" s="8"/>
      <c r="F22" s="8"/>
      <c r="G22" s="8"/>
      <c r="H22" s="8"/>
    </row>
    <row r="23" spans="2:8" ht="15" customHeight="1" x14ac:dyDescent="0.45">
      <c r="C23" s="8" t="s">
        <v>47</v>
      </c>
      <c r="D23" s="8"/>
      <c r="E23" s="8"/>
      <c r="F23" s="8"/>
      <c r="G23" s="8"/>
      <c r="H23" s="8"/>
    </row>
    <row r="24" spans="2:8" ht="15" customHeight="1" x14ac:dyDescent="0.45"/>
    <row r="25" spans="2:8" ht="15" customHeight="1" x14ac:dyDescent="0.45">
      <c r="B25" s="3" t="s">
        <v>19</v>
      </c>
      <c r="C25" s="30" t="s">
        <v>20</v>
      </c>
      <c r="D25" s="30"/>
      <c r="E25" s="30"/>
      <c r="F25" s="30"/>
    </row>
    <row r="26" spans="2:8" ht="12.6" thickBot="1" x14ac:dyDescent="0.5">
      <c r="C26" s="2"/>
      <c r="D26" s="2"/>
      <c r="E26" s="14" t="s">
        <v>21</v>
      </c>
      <c r="F26" s="72" t="s">
        <v>22</v>
      </c>
      <c r="G26" s="72"/>
      <c r="H26" s="14"/>
    </row>
    <row r="27" spans="2:8" ht="15" customHeight="1" x14ac:dyDescent="0.45">
      <c r="C27" s="35" t="s">
        <v>23</v>
      </c>
      <c r="D27" s="36"/>
      <c r="E27" s="15">
        <v>44845</v>
      </c>
      <c r="F27" s="26">
        <v>45107</v>
      </c>
      <c r="G27" s="27"/>
      <c r="H27" s="16"/>
    </row>
    <row r="28" spans="2:8" ht="15" customHeight="1" thickBot="1" x14ac:dyDescent="0.5">
      <c r="C28" s="37" t="s">
        <v>24</v>
      </c>
      <c r="D28" s="38"/>
      <c r="E28" s="17">
        <v>44845</v>
      </c>
      <c r="F28" s="28">
        <v>45107</v>
      </c>
      <c r="G28" s="29"/>
      <c r="H28" s="16"/>
    </row>
    <row r="29" spans="2:8" ht="15" customHeight="1" thickBot="1" x14ac:dyDescent="0.5">
      <c r="C29" s="37" t="s">
        <v>43</v>
      </c>
      <c r="D29" s="38"/>
      <c r="E29" s="41">
        <f>SUM('R4.10'!E27,'R4.11'!E27,'R4.12'!E27,'R5.1'!E27,'R5.2'!E27,'R5.3'!E27,'R5.4'!E27,'R5.5'!E27,'R5.6'!E27)</f>
        <v>242</v>
      </c>
      <c r="F29" s="42"/>
      <c r="G29" s="43"/>
      <c r="H29" s="16"/>
    </row>
    <row r="30" spans="2:8" ht="15" customHeight="1" x14ac:dyDescent="0.45">
      <c r="C30" s="8" t="s">
        <v>44</v>
      </c>
      <c r="D30" s="8"/>
      <c r="E30" s="18"/>
      <c r="F30" s="18"/>
      <c r="G30" s="18"/>
      <c r="H30" s="16"/>
    </row>
    <row r="31" spans="2:8" ht="15" customHeight="1" x14ac:dyDescent="0.45"/>
    <row r="32" spans="2:8" ht="15" customHeight="1" thickBot="1" x14ac:dyDescent="0.5">
      <c r="B32" s="3" t="s">
        <v>25</v>
      </c>
      <c r="C32" s="30" t="s">
        <v>26</v>
      </c>
      <c r="D32" s="30"/>
      <c r="E32" s="30"/>
      <c r="F32" s="30"/>
    </row>
    <row r="33" spans="2:8" ht="15" customHeight="1" x14ac:dyDescent="0.45">
      <c r="C33" s="39" t="s">
        <v>27</v>
      </c>
      <c r="D33" s="19" t="s">
        <v>28</v>
      </c>
      <c r="E33" s="31">
        <f>(SUM(E13:G14))/(SUM(E13:G15))</f>
        <v>0.72885656431874379</v>
      </c>
      <c r="F33" s="31"/>
      <c r="G33" s="32"/>
    </row>
    <row r="34" spans="2:8" ht="15" customHeight="1" thickBot="1" x14ac:dyDescent="0.5">
      <c r="C34" s="40"/>
      <c r="D34" s="20" t="s">
        <v>29</v>
      </c>
      <c r="E34" s="33">
        <f>E15/(SUM(E13:G15))</f>
        <v>0.27114343568125621</v>
      </c>
      <c r="F34" s="33"/>
      <c r="G34" s="34"/>
    </row>
    <row r="35" spans="2:8" ht="15" customHeight="1" x14ac:dyDescent="0.45"/>
    <row r="36" spans="2:8" ht="15" customHeight="1" thickBot="1" x14ac:dyDescent="0.5">
      <c r="B36" s="3" t="s">
        <v>30</v>
      </c>
      <c r="C36" s="30" t="s">
        <v>31</v>
      </c>
      <c r="D36" s="30"/>
      <c r="E36" s="30"/>
      <c r="F36" s="30"/>
      <c r="G36" s="30"/>
      <c r="H36" s="30"/>
    </row>
    <row r="37" spans="2:8" ht="69.900000000000006" customHeight="1" thickBot="1" x14ac:dyDescent="0.5">
      <c r="C37" s="1" t="s">
        <v>32</v>
      </c>
      <c r="D37" s="24" t="s">
        <v>51</v>
      </c>
      <c r="E37" s="24"/>
      <c r="F37" s="24"/>
      <c r="G37" s="25"/>
      <c r="H37" s="8"/>
    </row>
  </sheetData>
  <mergeCells count="42">
    <mergeCell ref="F26:G26"/>
    <mergeCell ref="E21:G21"/>
    <mergeCell ref="C16:D16"/>
    <mergeCell ref="C17:D17"/>
    <mergeCell ref="E17:G17"/>
    <mergeCell ref="C25:F25"/>
    <mergeCell ref="C19:D19"/>
    <mergeCell ref="C21:D21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A1:G1"/>
    <mergeCell ref="C5:D5"/>
    <mergeCell ref="E5:G5"/>
    <mergeCell ref="C4:F4"/>
    <mergeCell ref="C7:F7"/>
    <mergeCell ref="C8:C10"/>
    <mergeCell ref="E8:G8"/>
    <mergeCell ref="E9:G9"/>
    <mergeCell ref="E10:G10"/>
    <mergeCell ref="C12:G12"/>
    <mergeCell ref="E11:G11"/>
    <mergeCell ref="C11:D11"/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9301-B366-43CA-8BE3-5EE325A4B435}">
  <dimension ref="A1:N35"/>
  <sheetViews>
    <sheetView view="pageBreakPreview" zoomScaleNormal="100" zoomScaleSheetLayoutView="100" workbookViewId="0">
      <selection activeCell="E16" sqref="E16:G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761797418-E7</f>
        <v>612870643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147378345+1548430</f>
        <v>148926775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536307203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1298104621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156433341-E12</f>
        <v>127242781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28880880+309680</f>
        <v>29190560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v>89242850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163844767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409520958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v>77417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13112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14843.998682459925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11358.051784624771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45078</v>
      </c>
      <c r="F26" s="109"/>
      <c r="G26" s="109">
        <v>45107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30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0.63674603698166254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0.3632539630183374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zoomScaleNormal="100" zoomScaleSheetLayoutView="100" workbookViewId="0">
      <selection activeCell="E16" sqref="E16:I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52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1983624572-E7</f>
        <v>1882191545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100656927+776100</f>
        <v>101433027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888380475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2872005047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531179599-E12</f>
        <v>494554299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36314860+310440</f>
        <v>36625300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f>242420479+289350+259350+442050</f>
        <v>243411229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371520357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1146111185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96">
        <f>164787+100+89+238</f>
        <v>165214</v>
      </c>
      <c r="F16" s="97"/>
      <c r="G16" s="97"/>
      <c r="H16" s="97"/>
      <c r="I16" s="98"/>
    </row>
    <row r="17" spans="2:9" ht="15" customHeight="1" thickBot="1" x14ac:dyDescent="0.5">
      <c r="C17" s="81" t="s">
        <v>37</v>
      </c>
      <c r="D17" s="93"/>
      <c r="E17" s="99">
        <v>8632</v>
      </c>
      <c r="F17" s="99"/>
      <c r="G17" s="99"/>
      <c r="H17" s="99"/>
      <c r="I17" s="100"/>
    </row>
    <row r="18" spans="2:9" ht="15" customHeight="1" x14ac:dyDescent="0.45">
      <c r="C18" s="91" t="s">
        <v>18</v>
      </c>
      <c r="D18" s="92"/>
      <c r="E18" s="46">
        <f>(E6+E8)/E16</f>
        <v>16769.595918021474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11750.814063948101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44845</v>
      </c>
      <c r="F26" s="109"/>
      <c r="G26" s="109">
        <v>44865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21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0.6857550848768893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0.31424491512311065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10:I10"/>
    <mergeCell ref="E11:I11"/>
    <mergeCell ref="E12:I12"/>
    <mergeCell ref="E13:I13"/>
    <mergeCell ref="E14:I14"/>
    <mergeCell ref="C14:D14"/>
    <mergeCell ref="C6:C8"/>
    <mergeCell ref="A1:J1"/>
    <mergeCell ref="C2:G2"/>
    <mergeCell ref="C3:D3"/>
    <mergeCell ref="E3:I3"/>
    <mergeCell ref="C5:G5"/>
    <mergeCell ref="E6:I6"/>
    <mergeCell ref="E7:I7"/>
    <mergeCell ref="E8:I8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BE121-69EA-46A6-B3BC-1794295C1E42}">
  <dimension ref="A1:N35"/>
  <sheetViews>
    <sheetView view="pageBreakPreview" zoomScaleNormal="100" zoomScaleSheetLayoutView="100" workbookViewId="0">
      <selection activeCell="E16" sqref="E16:G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52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3183278993-E7</f>
        <v>2901792319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277884524+3602150</f>
        <v>281486674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1037215648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4220494641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115">
        <f>893759144-E12</f>
        <v>791027377</v>
      </c>
      <c r="F11" s="116"/>
      <c r="G11" s="116"/>
      <c r="H11" s="116"/>
      <c r="I11" s="117"/>
    </row>
    <row r="12" spans="1:14" ht="15" customHeight="1" x14ac:dyDescent="0.45">
      <c r="C12" s="63"/>
      <c r="D12" s="21" t="s">
        <v>35</v>
      </c>
      <c r="E12" s="48">
        <f>101291707+1440060</f>
        <v>102731767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f>297690979+623786</f>
        <v>298314765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606055657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1798129566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232923+288</f>
        <v>233211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25021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16890.318068187178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11250.016945765557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44866</v>
      </c>
      <c r="F26" s="109"/>
      <c r="G26" s="109">
        <v>44895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30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0.74975145186236936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0.25024854813763064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6:C8"/>
    <mergeCell ref="E6:I6"/>
    <mergeCell ref="E7:I7"/>
    <mergeCell ref="E8:I8"/>
    <mergeCell ref="A1:J1"/>
    <mergeCell ref="C2:G2"/>
    <mergeCell ref="C3:D3"/>
    <mergeCell ref="E3:I3"/>
    <mergeCell ref="C5:G5"/>
    <mergeCell ref="C9:D9"/>
    <mergeCell ref="E9:I9"/>
    <mergeCell ref="C10:I10"/>
    <mergeCell ref="C11:C13"/>
    <mergeCell ref="E11:I11"/>
    <mergeCell ref="E12:I12"/>
    <mergeCell ref="E13:I13"/>
    <mergeCell ref="C14:D14"/>
    <mergeCell ref="E14:I14"/>
    <mergeCell ref="C15:D15"/>
    <mergeCell ref="E15:I15"/>
    <mergeCell ref="C16:D16"/>
    <mergeCell ref="E16:I16"/>
    <mergeCell ref="C17:D17"/>
    <mergeCell ref="E17:I17"/>
    <mergeCell ref="C18:D18"/>
    <mergeCell ref="E18:I18"/>
    <mergeCell ref="C19:D19"/>
    <mergeCell ref="E19:I19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31:C32"/>
    <mergeCell ref="E31:I31"/>
    <mergeCell ref="E32:I32"/>
    <mergeCell ref="C34:I34"/>
    <mergeCell ref="D35:I3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47B19-8D74-456F-92B2-D5A1F0D3BB55}">
  <dimension ref="A1:N35"/>
  <sheetViews>
    <sheetView view="pageBreakPreview" zoomScaleNormal="100" zoomScaleSheetLayoutView="100" workbookViewId="0">
      <selection activeCell="E16" sqref="E16:I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52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118">
        <f>1955448135-E7</f>
        <v>1830826306</v>
      </c>
      <c r="F6" s="119"/>
      <c r="G6" s="119"/>
      <c r="H6" s="119"/>
      <c r="I6" s="120"/>
    </row>
    <row r="7" spans="1:14" ht="15" customHeight="1" x14ac:dyDescent="0.45">
      <c r="C7" s="80"/>
      <c r="D7" s="10" t="s">
        <v>10</v>
      </c>
      <c r="E7" s="48">
        <f>123582029+1039800</f>
        <v>124621829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628675789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2584123924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625549888-E12</f>
        <v>580922585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44211383+415920</f>
        <v>44627303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f>192823629+547800</f>
        <v>193371429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484281408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1303202725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180185+234</f>
        <v>180419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10190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13632.167870346249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12229.816388616291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44896</v>
      </c>
      <c r="F26" s="109"/>
      <c r="G26" s="109">
        <v>44923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28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0.76387056364781381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0.23612943635218619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922ED-5883-4AE4-9A4D-7289CB7AA6F3}">
  <dimension ref="A1:N35"/>
  <sheetViews>
    <sheetView view="pageBreakPreview" zoomScaleNormal="100" zoomScaleSheetLayoutView="100" workbookViewId="0">
      <selection activeCell="E16" sqref="E16:I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921181589-E7</f>
        <v>899518881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21621308+41400</f>
        <v>21662708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354807203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1275988792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115">
        <f>161398969-E12</f>
        <v>157198727</v>
      </c>
      <c r="F11" s="116"/>
      <c r="G11" s="116"/>
      <c r="H11" s="116"/>
      <c r="I11" s="117"/>
    </row>
    <row r="12" spans="1:14" ht="15" customHeight="1" x14ac:dyDescent="0.45">
      <c r="C12" s="63"/>
      <c r="D12" s="21" t="s">
        <v>35</v>
      </c>
      <c r="E12" s="48">
        <f>4191962+8280</f>
        <v>4200242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f>55150317+203960</f>
        <v>55354277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135882627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352635873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96595+5547</f>
        <v>102142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8170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12280.218558477414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2651.494247246022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44936</v>
      </c>
      <c r="F26" s="109"/>
      <c r="G26" s="109">
        <v>44957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22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0.74462077029287022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0.25537922970712973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CF30-F9A9-43AE-A8F8-82D73D7E587B}">
  <dimension ref="A1:N35"/>
  <sheetViews>
    <sheetView view="pageBreakPreview" zoomScaleNormal="100" zoomScaleSheetLayoutView="100" workbookViewId="0">
      <selection activeCell="E14" sqref="E14:I14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2388960005-E7</f>
        <v>2298718019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90063786+178200</f>
        <v>90241986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618893180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3007853185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399575232-E12</f>
        <v>382166368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17373224+35640</f>
        <v>17408864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f>14356317+86279255</f>
        <v>100635572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121">
        <v>346602952</v>
      </c>
      <c r="F14" s="121"/>
      <c r="G14" s="121"/>
      <c r="H14" s="121"/>
      <c r="I14" s="122"/>
    </row>
    <row r="15" spans="1:14" ht="15" customHeight="1" thickBot="1" x14ac:dyDescent="0.5">
      <c r="C15" s="89" t="s">
        <v>36</v>
      </c>
      <c r="D15" s="90"/>
      <c r="E15" s="94">
        <f>SUM(E11:I14)</f>
        <v>846813756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9592+202586</f>
        <v>212178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8102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13750.771517310937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11138.235744260677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44958</v>
      </c>
      <c r="F26" s="109"/>
      <c r="G26" s="109">
        <v>44985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28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0.79881367776294576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0.20118632223705429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C096-B565-4EB0-85B2-F17F83501604}">
  <dimension ref="A1:N35"/>
  <sheetViews>
    <sheetView view="pageBreakPreview" zoomScaleNormal="100" zoomScaleSheetLayoutView="100" workbookViewId="0">
      <selection activeCell="E16" sqref="E16:I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3285342086-E7</f>
        <v>3128474102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156482884+385100</f>
        <v>156867984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808903531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4094245617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553735497-E12</f>
        <v>523179761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30478716+77020</f>
        <v>30555736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v>132278717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516848118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f>SUM(E11:I14)</f>
        <v>1202862332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287116</f>
        <v>287116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15136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13713.543073182964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10363.89957716702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44986</v>
      </c>
      <c r="F26" s="109"/>
      <c r="G26" s="109">
        <v>45016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31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0.80717787722106882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0.19282212277893124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C2273-5B83-4576-90B7-AB5F9BC53E84}">
  <dimension ref="A1:N35"/>
  <sheetViews>
    <sheetView view="pageBreakPreview" topLeftCell="B1" zoomScaleNormal="100" zoomScaleSheetLayoutView="100" workbookViewId="0">
      <selection activeCell="E16" sqref="E16:I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403822843-E7</f>
        <v>338277441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65296402+249000</f>
        <v>65545402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659603382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1063426225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66783171-E12</f>
        <v>54100292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12633079+49800</f>
        <v>12682879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v>110917604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155076390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v>155076390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f>72757</f>
        <v>72757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6307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13715.255205684676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10392.484858094182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45017</v>
      </c>
      <c r="F26" s="109"/>
      <c r="G26" s="109">
        <v>45044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28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0.37581811896993694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0.624181881030063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79714-82D2-4672-BEEB-D4A361DB6BDF}">
  <dimension ref="A1:N35"/>
  <sheetViews>
    <sheetView view="pageBreakPreview" zoomScaleNormal="100" zoomScaleSheetLayoutView="100" workbookViewId="0">
      <selection activeCell="E16" sqref="E16:G16"/>
    </sheetView>
  </sheetViews>
  <sheetFormatPr defaultColWidth="9" defaultRowHeight="12" x14ac:dyDescent="0.45"/>
  <cols>
    <col min="1" max="1" width="0.69921875" style="3" customWidth="1"/>
    <col min="2" max="2" width="3.09765625" style="3" bestFit="1" customWidth="1"/>
    <col min="3" max="3" width="10.59765625" style="3" customWidth="1"/>
    <col min="4" max="4" width="22.59765625" style="3" customWidth="1"/>
    <col min="5" max="5" width="14.09765625" style="3" customWidth="1"/>
    <col min="6" max="6" width="10.59765625" style="3" customWidth="1"/>
    <col min="7" max="8" width="7.3984375" style="3" customWidth="1"/>
    <col min="9" max="9" width="10.59765625" style="3" customWidth="1"/>
    <col min="10" max="10" width="0.8984375" style="3" customWidth="1"/>
    <col min="11" max="13" width="9" style="3" customWidth="1"/>
    <col min="14" max="14" width="9" style="3"/>
    <col min="15" max="16" width="9" style="3" customWidth="1"/>
    <col min="17" max="16384" width="9" style="3"/>
  </cols>
  <sheetData>
    <row r="1" spans="1:14" ht="18.75" customHeight="1" x14ac:dyDescent="0.45">
      <c r="A1" s="60" t="s">
        <v>33</v>
      </c>
      <c r="B1" s="60"/>
      <c r="C1" s="60"/>
      <c r="D1" s="60"/>
      <c r="E1" s="60"/>
      <c r="F1" s="60"/>
      <c r="G1" s="60"/>
      <c r="H1" s="60"/>
      <c r="I1" s="60"/>
      <c r="J1" s="60"/>
    </row>
    <row r="2" spans="1:14" ht="15" customHeight="1" thickBot="1" x14ac:dyDescent="0.5">
      <c r="B2" s="3" t="s">
        <v>3</v>
      </c>
      <c r="C2" s="30" t="s">
        <v>4</v>
      </c>
      <c r="D2" s="30"/>
      <c r="E2" s="30"/>
      <c r="F2" s="30"/>
      <c r="G2" s="30"/>
      <c r="H2" s="2"/>
    </row>
    <row r="3" spans="1:14" ht="19.5" customHeight="1" thickBot="1" x14ac:dyDescent="0.5">
      <c r="C3" s="61" t="s">
        <v>5</v>
      </c>
      <c r="D3" s="62"/>
      <c r="E3" s="82" t="s">
        <v>53</v>
      </c>
      <c r="F3" s="83"/>
      <c r="G3" s="83"/>
      <c r="H3" s="83"/>
      <c r="I3" s="84"/>
    </row>
    <row r="4" spans="1:14" ht="15" customHeight="1" x14ac:dyDescent="0.45"/>
    <row r="5" spans="1:14" ht="15" customHeight="1" thickBot="1" x14ac:dyDescent="0.5">
      <c r="B5" s="3" t="s">
        <v>6</v>
      </c>
      <c r="C5" s="30" t="s">
        <v>7</v>
      </c>
      <c r="D5" s="30"/>
      <c r="E5" s="30"/>
      <c r="F5" s="30"/>
      <c r="G5" s="30"/>
    </row>
    <row r="6" spans="1:14" ht="15" customHeight="1" x14ac:dyDescent="0.45">
      <c r="C6" s="79" t="s">
        <v>8</v>
      </c>
      <c r="D6" s="9" t="s">
        <v>9</v>
      </c>
      <c r="E6" s="46">
        <f>745869264-E7</f>
        <v>645331649</v>
      </c>
      <c r="F6" s="46"/>
      <c r="G6" s="46"/>
      <c r="H6" s="46"/>
      <c r="I6" s="47"/>
    </row>
    <row r="7" spans="1:14" ht="15" customHeight="1" x14ac:dyDescent="0.45">
      <c r="C7" s="80"/>
      <c r="D7" s="10" t="s">
        <v>10</v>
      </c>
      <c r="E7" s="48">
        <f>100016715+520900</f>
        <v>100537615</v>
      </c>
      <c r="F7" s="48"/>
      <c r="G7" s="48"/>
      <c r="H7" s="48"/>
      <c r="I7" s="49"/>
    </row>
    <row r="8" spans="1:14" ht="15" customHeight="1" x14ac:dyDescent="0.45">
      <c r="C8" s="81"/>
      <c r="D8" s="11" t="s">
        <v>11</v>
      </c>
      <c r="E8" s="50">
        <v>536192625</v>
      </c>
      <c r="F8" s="50"/>
      <c r="G8" s="50"/>
      <c r="H8" s="50"/>
      <c r="I8" s="51"/>
    </row>
    <row r="9" spans="1:14" ht="15" customHeight="1" thickBot="1" x14ac:dyDescent="0.5">
      <c r="C9" s="58" t="s">
        <v>36</v>
      </c>
      <c r="D9" s="59"/>
      <c r="E9" s="55">
        <f>SUM(E6:I8)</f>
        <v>1282061889</v>
      </c>
      <c r="F9" s="56"/>
      <c r="G9" s="56"/>
      <c r="H9" s="56"/>
      <c r="I9" s="57"/>
    </row>
    <row r="10" spans="1:14" ht="15" customHeight="1" x14ac:dyDescent="0.45">
      <c r="C10" s="52" t="s">
        <v>12</v>
      </c>
      <c r="D10" s="53"/>
      <c r="E10" s="53"/>
      <c r="F10" s="53"/>
      <c r="G10" s="53"/>
      <c r="H10" s="53"/>
      <c r="I10" s="54"/>
    </row>
    <row r="11" spans="1:14" ht="15" customHeight="1" x14ac:dyDescent="0.45">
      <c r="C11" s="63" t="s">
        <v>34</v>
      </c>
      <c r="D11" s="21" t="s">
        <v>14</v>
      </c>
      <c r="E11" s="48">
        <f>123734765-E12</f>
        <v>103851322</v>
      </c>
      <c r="F11" s="48"/>
      <c r="G11" s="48"/>
      <c r="H11" s="48"/>
      <c r="I11" s="49"/>
    </row>
    <row r="12" spans="1:14" ht="15" customHeight="1" x14ac:dyDescent="0.45">
      <c r="C12" s="63"/>
      <c r="D12" s="21" t="s">
        <v>35</v>
      </c>
      <c r="E12" s="48">
        <f>19779263+104180</f>
        <v>19883443</v>
      </c>
      <c r="F12" s="48"/>
      <c r="G12" s="48"/>
      <c r="H12" s="48"/>
      <c r="I12" s="49"/>
    </row>
    <row r="13" spans="1:14" ht="15" customHeight="1" x14ac:dyDescent="0.45">
      <c r="C13" s="63"/>
      <c r="D13" s="22" t="s">
        <v>16</v>
      </c>
      <c r="E13" s="48">
        <v>83035585</v>
      </c>
      <c r="F13" s="48"/>
      <c r="G13" s="48"/>
      <c r="H13" s="48"/>
      <c r="I13" s="49"/>
      <c r="M13" s="23"/>
      <c r="N13" s="23"/>
    </row>
    <row r="14" spans="1:14" ht="15" customHeight="1" x14ac:dyDescent="0.45">
      <c r="C14" s="85" t="s">
        <v>17</v>
      </c>
      <c r="D14" s="86"/>
      <c r="E14" s="50">
        <v>123685458</v>
      </c>
      <c r="F14" s="50"/>
      <c r="G14" s="50"/>
      <c r="H14" s="50"/>
      <c r="I14" s="51"/>
    </row>
    <row r="15" spans="1:14" ht="15" customHeight="1" thickBot="1" x14ac:dyDescent="0.5">
      <c r="C15" s="89" t="s">
        <v>36</v>
      </c>
      <c r="D15" s="90"/>
      <c r="E15" s="94">
        <v>123685458</v>
      </c>
      <c r="F15" s="94"/>
      <c r="G15" s="94"/>
      <c r="H15" s="94"/>
      <c r="I15" s="95"/>
    </row>
    <row r="16" spans="1:14" ht="15" customHeight="1" x14ac:dyDescent="0.45">
      <c r="C16" s="91" t="s">
        <v>39</v>
      </c>
      <c r="D16" s="92"/>
      <c r="E16" s="113">
        <v>63461</v>
      </c>
      <c r="F16" s="113"/>
      <c r="G16" s="113"/>
      <c r="H16" s="113"/>
      <c r="I16" s="114"/>
    </row>
    <row r="17" spans="2:9" ht="15" customHeight="1" thickBot="1" x14ac:dyDescent="0.5">
      <c r="C17" s="81" t="s">
        <v>37</v>
      </c>
      <c r="D17" s="93"/>
      <c r="E17" s="111">
        <v>9952</v>
      </c>
      <c r="F17" s="111"/>
      <c r="G17" s="111"/>
      <c r="H17" s="111"/>
      <c r="I17" s="112"/>
    </row>
    <row r="18" spans="2:9" ht="15" customHeight="1" x14ac:dyDescent="0.45">
      <c r="C18" s="91" t="s">
        <v>18</v>
      </c>
      <c r="D18" s="92"/>
      <c r="E18" s="46">
        <f>(E6+E8)/E16</f>
        <v>18618.116228864972</v>
      </c>
      <c r="F18" s="46"/>
      <c r="G18" s="46"/>
      <c r="H18" s="46"/>
      <c r="I18" s="47"/>
    </row>
    <row r="19" spans="2:9" ht="15" customHeight="1" thickBot="1" x14ac:dyDescent="0.5">
      <c r="C19" s="77" t="s">
        <v>38</v>
      </c>
      <c r="D19" s="78"/>
      <c r="E19" s="73">
        <f>E7/E17</f>
        <v>10102.252311093247</v>
      </c>
      <c r="F19" s="73"/>
      <c r="G19" s="73"/>
      <c r="H19" s="73"/>
      <c r="I19" s="74"/>
    </row>
    <row r="20" spans="2:9" ht="15" customHeight="1" x14ac:dyDescent="0.45">
      <c r="C20" s="8" t="s">
        <v>42</v>
      </c>
      <c r="D20" s="8"/>
      <c r="E20" s="8"/>
      <c r="F20" s="8"/>
      <c r="G20" s="8"/>
      <c r="H20" s="8"/>
      <c r="I20" s="8"/>
    </row>
    <row r="21" spans="2:9" ht="15" customHeight="1" x14ac:dyDescent="0.45">
      <c r="C21" s="8" t="s">
        <v>45</v>
      </c>
      <c r="D21" s="8"/>
      <c r="E21" s="8"/>
      <c r="F21" s="8"/>
      <c r="G21" s="8"/>
      <c r="H21" s="8"/>
      <c r="I21" s="8"/>
    </row>
    <row r="22" spans="2:9" ht="15" customHeight="1" x14ac:dyDescent="0.45"/>
    <row r="23" spans="2:9" ht="15" customHeight="1" x14ac:dyDescent="0.45">
      <c r="B23" s="3" t="s">
        <v>19</v>
      </c>
      <c r="C23" s="30" t="s">
        <v>20</v>
      </c>
      <c r="D23" s="30"/>
      <c r="E23" s="30"/>
      <c r="F23" s="30"/>
      <c r="G23" s="30"/>
    </row>
    <row r="24" spans="2:9" ht="12.6" thickBot="1" x14ac:dyDescent="0.5">
      <c r="C24" s="2"/>
      <c r="D24" s="2"/>
      <c r="E24" s="104" t="s">
        <v>21</v>
      </c>
      <c r="F24" s="104"/>
      <c r="G24" s="104" t="s">
        <v>22</v>
      </c>
      <c r="H24" s="104"/>
      <c r="I24" s="104"/>
    </row>
    <row r="25" spans="2:9" ht="15" customHeight="1" x14ac:dyDescent="0.45">
      <c r="C25" s="35" t="s">
        <v>23</v>
      </c>
      <c r="D25" s="36"/>
      <c r="E25" s="105"/>
      <c r="F25" s="106"/>
      <c r="G25" s="107"/>
      <c r="H25" s="107"/>
      <c r="I25" s="108"/>
    </row>
    <row r="26" spans="2:9" ht="15" customHeight="1" thickBot="1" x14ac:dyDescent="0.5">
      <c r="C26" s="37" t="s">
        <v>24</v>
      </c>
      <c r="D26" s="38"/>
      <c r="E26" s="109">
        <v>45054</v>
      </c>
      <c r="F26" s="109"/>
      <c r="G26" s="109">
        <v>45077</v>
      </c>
      <c r="H26" s="109"/>
      <c r="I26" s="110"/>
    </row>
    <row r="27" spans="2:9" ht="15" customHeight="1" thickBot="1" x14ac:dyDescent="0.5">
      <c r="C27" s="87" t="s">
        <v>48</v>
      </c>
      <c r="D27" s="88"/>
      <c r="E27" s="41">
        <f>G26-E26+1</f>
        <v>24</v>
      </c>
      <c r="F27" s="42"/>
      <c r="G27" s="42"/>
      <c r="H27" s="42"/>
      <c r="I27" s="43"/>
    </row>
    <row r="28" spans="2:9" ht="15" customHeight="1" x14ac:dyDescent="0.45">
      <c r="C28" s="8" t="s">
        <v>44</v>
      </c>
      <c r="D28" s="8"/>
      <c r="E28" s="18"/>
      <c r="F28" s="18"/>
      <c r="G28" s="18"/>
      <c r="H28" s="18"/>
      <c r="I28" s="18"/>
    </row>
    <row r="29" spans="2:9" ht="15" customHeight="1" x14ac:dyDescent="0.45"/>
    <row r="30" spans="2:9" ht="15" customHeight="1" thickBot="1" x14ac:dyDescent="0.5">
      <c r="B30" s="3" t="s">
        <v>25</v>
      </c>
      <c r="C30" s="30" t="s">
        <v>26</v>
      </c>
      <c r="D30" s="30"/>
      <c r="E30" s="30"/>
      <c r="F30" s="30"/>
      <c r="G30" s="30"/>
    </row>
    <row r="31" spans="2:9" ht="15" customHeight="1" x14ac:dyDescent="0.45">
      <c r="C31" s="39" t="s">
        <v>27</v>
      </c>
      <c r="D31" s="19" t="s">
        <v>28</v>
      </c>
      <c r="E31" s="31">
        <f>(SUM(E11:I12))/(SUM(E11:I13))</f>
        <v>0.59841638320000912</v>
      </c>
      <c r="F31" s="31"/>
      <c r="G31" s="31"/>
      <c r="H31" s="31"/>
      <c r="I31" s="32"/>
    </row>
    <row r="32" spans="2:9" ht="15" customHeight="1" thickBot="1" x14ac:dyDescent="0.5">
      <c r="C32" s="40"/>
      <c r="D32" s="20" t="s">
        <v>29</v>
      </c>
      <c r="E32" s="33">
        <f>E13/(SUM(E11:I13))</f>
        <v>0.40158361679999088</v>
      </c>
      <c r="F32" s="33"/>
      <c r="G32" s="33"/>
      <c r="H32" s="33"/>
      <c r="I32" s="34"/>
    </row>
    <row r="33" spans="2:9" ht="15" customHeight="1" x14ac:dyDescent="0.45"/>
    <row r="34" spans="2:9" ht="15" customHeight="1" thickBot="1" x14ac:dyDescent="0.5">
      <c r="B34" s="3" t="s">
        <v>30</v>
      </c>
      <c r="C34" s="30" t="s">
        <v>31</v>
      </c>
      <c r="D34" s="30"/>
      <c r="E34" s="30"/>
      <c r="F34" s="30"/>
      <c r="G34" s="30"/>
      <c r="H34" s="30"/>
      <c r="I34" s="30"/>
    </row>
    <row r="35" spans="2:9" ht="69.900000000000006" customHeight="1" thickBot="1" x14ac:dyDescent="0.5">
      <c r="C35" s="1" t="s">
        <v>32</v>
      </c>
      <c r="D35" s="101"/>
      <c r="E35" s="102"/>
      <c r="F35" s="102"/>
      <c r="G35" s="102"/>
      <c r="H35" s="102"/>
      <c r="I35" s="103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'効果検証様式（集計値）'!Print_Area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2024-10-08T00:14:01Z</dcterms:created>
  <dcterms:modified xsi:type="dcterms:W3CDTF">2024-10-08T01:18:19Z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2024-06-10T02:24:33Z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00bcd000-e633-468d-8997-ab2af58a7cfd</vt:lpwstr>
  </property>
  <property fmtid="{D5CDD505-2E9C-101B-9397-08002B2CF9AE}" pid="8" name="MSIP_Label_defa4170-0d19-0005-0004-bc88714345d2_ContentBits">
    <vt:lpwstr>0</vt:lpwstr>
  </property>
</Properties>
</file>