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51" activeTab="0"/>
  </bookViews>
  <sheets>
    <sheet name="R01基準財政需要額・収入額・交付決定額" sheetId="1" r:id="rId1"/>
    <sheet name="R01最近5年間の交付決定額" sheetId="2" r:id="rId2"/>
    <sheet name="R01人口からみた交付税の状況" sheetId="3" r:id="rId3"/>
    <sheet name="R01不交付団体の推移" sheetId="4" r:id="rId4"/>
    <sheet name="R01標準財政規模" sheetId="5" r:id="rId5"/>
    <sheet name="R01財政力指数" sheetId="6" r:id="rId6"/>
    <sheet name="R01特例交付金決定額一覧" sheetId="7" r:id="rId7"/>
  </sheets>
  <externalReferences>
    <externalReference r:id="rId10"/>
  </externalReferences>
  <definedNames>
    <definedName name="_xlnm._FilterDatabase" localSheetId="4" hidden="1">'R01標準財政規模'!$A$2:$A$51</definedName>
    <definedName name="\D" localSheetId="2">'R01人口からみた交付税の状況'!$B$55:$B$55</definedName>
    <definedName name="\D">#REF!</definedName>
    <definedName name="\R" localSheetId="1">'R01最近5年間の交付決定額'!#REF!</definedName>
    <definedName name="\R" localSheetId="2">'R01人口からみた交付税の状況'!#REF!</definedName>
    <definedName name="\R" localSheetId="6">'[1]過去５年間の交付決定額'!#REF!</definedName>
    <definedName name="\R">#REF!</definedName>
    <definedName name="_xlnm.Print_Area" localSheetId="0">'R01基準財政需要額・収入額・交付決定額'!$A$2:$AU$114</definedName>
    <definedName name="_xlnm.Print_Area" localSheetId="1">'R01最近5年間の交付決定額'!$A$2:$J$52</definedName>
    <definedName name="_xlnm.Print_Area" localSheetId="5">'R01財政力指数'!$A$1:$G$53</definedName>
    <definedName name="_xlnm.Print_Area" localSheetId="2">'R01人口からみた交付税の状況'!$A$2:$G$52</definedName>
    <definedName name="_xlnm.Print_Area" localSheetId="6">'R01特例交付金決定額一覧'!$A$1:$M$50</definedName>
    <definedName name="_xlnm.Print_Area" localSheetId="4">'R01標準財政規模'!$D$2:$J$51</definedName>
    <definedName name="_xlnm.Print_Area" localSheetId="3">'R01不交付団体の推移'!$A$1:$H$37</definedName>
    <definedName name="PRINT_AREA_MI">#REF!</definedName>
    <definedName name="_xlnm.Print_Titles" localSheetId="0">'R01基準財政需要額・収入額・交付決定額'!$A:$A,'R01基準財政需要額・収入額・交付決定額'!$2:$5</definedName>
    <definedName name="_xlnm.Print_Titles" localSheetId="2">'R01人口からみた交付税の状況'!$2:$5</definedName>
    <definedName name="_xlnm.Print_Titles" localSheetId="6">'R01特例交付金決定額一覧'!$2:$4</definedName>
  </definedNames>
  <calcPr fullCalcOnLoad="1"/>
</workbook>
</file>

<file path=xl/sharedStrings.xml><?xml version="1.0" encoding="utf-8"?>
<sst xmlns="http://schemas.openxmlformats.org/spreadsheetml/2006/main" count="751" uniqueCount="481">
  <si>
    <t>基 準 財 政 収 入 額</t>
  </si>
  <si>
    <t>調整額</t>
  </si>
  <si>
    <t>交付決定額</t>
  </si>
  <si>
    <t>評点</t>
  </si>
  <si>
    <t>(Ｄ)＋(Ｅ)</t>
  </si>
  <si>
    <t>(Ｃ)－(Ｆ)</t>
  </si>
  <si>
    <t>(Ｇ)－(Ｈ)</t>
  </si>
  <si>
    <t>計  （Ａ）</t>
  </si>
  <si>
    <t xml:space="preserve">（Ｂ） </t>
  </si>
  <si>
    <t xml:space="preserve">（Ｃ）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</si>
  <si>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</si>
  <si>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</si>
  <si>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</si>
  <si>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</si>
  <si>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</si>
  <si>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</si>
  <si>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</si>
  <si>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</si>
  <si>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</si>
  <si>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</si>
  <si>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</si>
  <si>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</si>
  <si>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</si>
  <si>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</si>
  <si>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</si>
  <si>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</si>
  <si>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</si>
  <si>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</si>
  <si>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</si>
  <si>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</si>
  <si>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</si>
  <si>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</si>
  <si>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</si>
  <si>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</si>
  <si>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</si>
  <si>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</si>
  <si>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</si>
  <si>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</si>
  <si>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</si>
  <si>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伸び率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</si>
  <si>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</si>
  <si>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</si>
  <si>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</si>
  <si>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</si>
  <si>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</si>
  <si>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</si>
  <si>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</si>
  <si>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</si>
  <si>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</si>
  <si>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</si>
  <si>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</si>
  <si>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</si>
  <si>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</si>
  <si>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</si>
  <si>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</si>
  <si>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</si>
  <si>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</si>
  <si>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</si>
  <si>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</si>
  <si>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</si>
  <si>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</si>
  <si>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</si>
  <si>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</si>
  <si>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</si>
  <si>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</si>
  <si>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</si>
  <si>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</si>
  <si>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</si>
  <si>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</si>
  <si>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</si>
  <si>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</si>
  <si>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</si>
  <si>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</si>
  <si>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</si>
  <si>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</si>
  <si>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</si>
  <si>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</si>
  <si>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</si>
  <si>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</si>
  <si>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</si>
  <si>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</si>
  <si>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</si>
  <si>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</si>
  <si>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</si>
  <si>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</si>
  <si>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</si>
  <si>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</si>
  <si>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</si>
  <si>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</si>
  <si>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</si>
  <si>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</si>
  <si>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</si>
  <si>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</si>
  <si>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</si>
  <si>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</si>
  <si>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</si>
  <si>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</si>
  <si>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</si>
  <si>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</si>
  <si>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</si>
  <si>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</si>
  <si>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</si>
  <si>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</si>
  <si>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</si>
  <si>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</si>
  <si>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参      考</t>
  </si>
  <si>
    <t>（参考）</t>
  </si>
  <si>
    <t>追加交付前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</si>
  <si>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</si>
  <si>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</si>
  <si>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</si>
  <si>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</si>
  <si>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</si>
  <si>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</si>
  <si>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</si>
  <si>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</si>
  <si>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</si>
  <si>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</si>
  <si>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</si>
  <si>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</si>
  <si>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</si>
  <si>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（Ｉ）</t>
  </si>
  <si>
    <t>（Ｊ）</t>
  </si>
  <si>
    <t>区  分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</si>
  <si>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</si>
  <si>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</si>
  <si>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</si>
  <si>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</si>
  <si>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</si>
  <si>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</si>
  <si>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</si>
  <si>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</si>
  <si>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</si>
  <si>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</si>
  <si>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</si>
  <si>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</si>
  <si>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</si>
  <si>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</si>
  <si>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</si>
  <si>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</si>
  <si>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</si>
  <si>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</si>
  <si>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</si>
  <si>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</si>
  <si>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</si>
  <si>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</si>
  <si>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</si>
  <si>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</si>
  <si>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</si>
  <si>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</si>
  <si>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</si>
  <si>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</si>
  <si>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</si>
  <si>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</si>
  <si>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</si>
  <si>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</si>
  <si>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</si>
  <si>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</si>
  <si>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</si>
  <si>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</si>
  <si>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</si>
  <si>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</si>
  <si>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</si>
  <si>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</si>
  <si>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</si>
  <si>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</si>
  <si>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</si>
  <si>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</si>
  <si>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</si>
  <si>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</si>
  <si>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</si>
  <si>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</si>
  <si>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</si>
  <si>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</si>
  <si>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</si>
  <si>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</si>
  <si>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</si>
  <si>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</si>
  <si>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</si>
  <si>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</si>
  <si>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</si>
  <si>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</si>
  <si>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</si>
  <si>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</si>
  <si>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</si>
  <si>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</si>
  <si>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</si>
  <si>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</si>
  <si>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</si>
  <si>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</si>
  <si>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</si>
  <si>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</si>
  <si>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</si>
  <si>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</si>
  <si>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</si>
  <si>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</si>
  <si>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</si>
  <si>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</si>
  <si>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</si>
  <si>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>平成12年度</t>
  </si>
  <si>
    <t>平成13年度</t>
  </si>
  <si>
    <t>平成14年度</t>
  </si>
  <si>
    <t>平成15年度</t>
  </si>
  <si>
    <t>岐南町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</si>
  <si>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</si>
  <si>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</si>
  <si>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</si>
  <si>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</si>
  <si>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</si>
  <si>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</si>
  <si>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</si>
  <si>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</si>
  <si>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</si>
  <si>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</si>
  <si>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</si>
  <si>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</si>
  <si>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</si>
  <si>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</si>
  <si>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</si>
  <si>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</si>
  <si>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</si>
  <si>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</si>
  <si>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</si>
  <si>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</si>
  <si>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</si>
  <si>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</si>
  <si>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</si>
  <si>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</si>
  <si>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</si>
  <si>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</si>
  <si>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</si>
  <si>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</si>
  <si>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</si>
  <si>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</si>
  <si>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</si>
  <si>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</si>
  <si>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</si>
  <si>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</si>
  <si>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</si>
  <si>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</si>
  <si>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</si>
  <si>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</si>
  <si>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</si>
  <si>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</si>
  <si>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</si>
  <si>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</si>
  <si>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</si>
  <si>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</si>
  <si>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</si>
  <si>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</si>
  <si>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</si>
  <si>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</si>
  <si>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海津市</t>
  </si>
  <si>
    <t>揖斐川町</t>
  </si>
  <si>
    <t>市計</t>
  </si>
  <si>
    <t xml:space="preserve">市計　（全て交付団体）     </t>
  </si>
  <si>
    <t xml:space="preserve">町村計　（全て交付団体） </t>
  </si>
  <si>
    <t>非表示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</si>
  <si>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</si>
  <si>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</si>
  <si>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</si>
  <si>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</si>
  <si>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</si>
  <si>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</si>
  <si>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</si>
  <si>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</si>
  <si>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</si>
  <si>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　　　２　（　）内は単純平均。</t>
  </si>
  <si>
    <t>A</t>
  </si>
  <si>
    <t>B</t>
  </si>
  <si>
    <t>C</t>
  </si>
  <si>
    <t>D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</si>
  <si>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</si>
  <si>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</si>
  <si>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</si>
  <si>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</si>
  <si>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</si>
  <si>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</si>
  <si>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</si>
  <si>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</si>
  <si>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</si>
  <si>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</si>
  <si>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</si>
  <si>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</si>
  <si>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</si>
  <si>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</si>
  <si>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</si>
  <si>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</si>
  <si>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</si>
  <si>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</si>
  <si>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</si>
  <si>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</si>
  <si>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</si>
  <si>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</si>
  <si>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</si>
  <si>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</si>
  <si>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</si>
  <si>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</si>
  <si>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</si>
  <si>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</si>
  <si>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</si>
  <si>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</si>
  <si>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</si>
  <si>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</si>
  <si>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</si>
  <si>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</si>
  <si>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</si>
  <si>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</si>
  <si>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</si>
  <si>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</si>
  <si>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</si>
  <si>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</si>
  <si>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</si>
  <si>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</si>
  <si>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</si>
  <si>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</si>
  <si>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</si>
  <si>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</si>
  <si>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</si>
  <si>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</si>
  <si>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</si>
  <si>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</si>
  <si>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</si>
  <si>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</si>
  <si>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</si>
  <si>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</si>
  <si>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</si>
  <si>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</si>
  <si>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</si>
  <si>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</si>
  <si>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</si>
  <si>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</si>
  <si>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</si>
  <si>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</si>
  <si>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</si>
  <si>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</si>
  <si>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</si>
  <si>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</si>
  <si>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</si>
  <si>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</si>
  <si>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</si>
  <si>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</si>
  <si>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</si>
  <si>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</si>
  <si>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</si>
  <si>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</si>
  <si>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</si>
  <si>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縮減後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</si>
  <si>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</si>
  <si>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</si>
  <si>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</si>
  <si>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</si>
  <si>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</si>
  <si>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</si>
  <si>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</si>
  <si>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</si>
  <si>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</si>
  <si>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</si>
  <si>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</si>
  <si>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</si>
  <si>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</si>
  <si>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</si>
  <si>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</si>
  <si>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</si>
  <si>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</si>
  <si>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</si>
  <si>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</si>
  <si>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</si>
  <si>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</si>
  <si>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</si>
  <si>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</si>
  <si>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</si>
  <si>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（注）１　県計、市計及び町村計の各数値には「合併算定替」の数値が加算されている。</t>
  </si>
  <si>
    <t>平成28年度</t>
  </si>
  <si>
    <t>平成29年度</t>
  </si>
  <si>
    <t>（確定値）</t>
  </si>
  <si>
    <t>平成30年度</t>
  </si>
  <si>
    <t xml:space="preserve"> A</t>
  </si>
  <si>
    <t xml:space="preserve"> B</t>
  </si>
  <si>
    <t xml:space="preserve">  C</t>
  </si>
  <si>
    <t xml:space="preserve"> D</t>
  </si>
  <si>
    <t>E</t>
  </si>
  <si>
    <t>令和元年度</t>
  </si>
  <si>
    <t>－</t>
  </si>
  <si>
    <t>２ ※印は、調整不交付団体（財源不足団体であるが、調整率を乗じた結果、普通交付税の交付を受けない団体）であること。</t>
  </si>
  <si>
    <t>３ ◎印は、一本算定では不交付団体であるが、合併特例の適用により普通交付税が交付された団体であること。</t>
  </si>
  <si>
    <t>１ 昭和41年度以前は、資料等の関係で不明のため記入していない。</t>
  </si>
  <si>
    <t>（注）</t>
  </si>
  <si>
    <t>◎大垣市，◎各務原市，岐南町</t>
  </si>
  <si>
    <t>※可児市</t>
  </si>
  <si>
    <t>大垣市，※安八町</t>
  </si>
  <si>
    <t>大垣市，可児市</t>
  </si>
  <si>
    <t>可児市，根尾村</t>
  </si>
  <si>
    <t>臨時財政対策債
発行可能額　　　　</t>
  </si>
  <si>
    <t>令和元年度 市町村標準財政規模等</t>
  </si>
  <si>
    <t>　関ケ原町</t>
  </si>
  <si>
    <t>Ｈ２７年度</t>
  </si>
  <si>
    <t>Ｈ２８年度</t>
  </si>
  <si>
    <t>Ｈ２９年度</t>
  </si>
  <si>
    <t>Ｈ３０年度</t>
  </si>
  <si>
    <t>Ｒ０１年度</t>
  </si>
  <si>
    <t>（注）Ｈ２８，Ｈ２９，Ｒ０１年度は当初算定による決定額、Ｈ２７，Ｈ３０年度は補正予算に係る追加交付分を含む決定額である。</t>
  </si>
  <si>
    <t>（単位：千円）</t>
  </si>
  <si>
    <t xml:space="preserve"> </t>
  </si>
  <si>
    <t>種地</t>
  </si>
  <si>
    <t>(n-1)包括算定経費</t>
  </si>
  <si>
    <t>(n-1)公債費</t>
  </si>
  <si>
    <t xml:space="preserve">(n-1)個別算定経費 </t>
  </si>
  <si>
    <t>(n-1)人口減少等特別対策</t>
  </si>
  <si>
    <t>(n-1)地域元気創造</t>
  </si>
  <si>
    <t>地域の元気創造事業費</t>
  </si>
  <si>
    <t>人口減少等特別対策事業費</t>
  </si>
  <si>
    <t>臨財債振替相当額(△)</t>
  </si>
  <si>
    <t>(n-1)臨財債振替相当額(△)</t>
  </si>
  <si>
    <t>(n-1)計  （Ａ）</t>
  </si>
  <si>
    <t>(n-1)（Ｃ）</t>
  </si>
  <si>
    <t>(n-1)（Ｄ）</t>
  </si>
  <si>
    <t>(n-1)（Ｅ）</t>
  </si>
  <si>
    <t xml:space="preserve">(n-1)（Ｆ）  </t>
  </si>
  <si>
    <t xml:space="preserve">(n-1)（Ｇ）  </t>
  </si>
  <si>
    <t>(n-1)（Ｈ）</t>
  </si>
  <si>
    <t>(n-1)（Ｉ）</t>
  </si>
  <si>
    <t>基準財政需要額</t>
  </si>
  <si>
    <t>算出額</t>
  </si>
  <si>
    <t>算出額</t>
  </si>
  <si>
    <t>基準財政需要額</t>
  </si>
  <si>
    <t>山県市</t>
  </si>
  <si>
    <t>瑞穂市</t>
  </si>
  <si>
    <t>飛騨市</t>
  </si>
  <si>
    <t>本巣市</t>
  </si>
  <si>
    <t>郡上市</t>
  </si>
  <si>
    <t>下呂市</t>
  </si>
  <si>
    <t>　の調整額</t>
  </si>
  <si>
    <t>伸び率</t>
  </si>
  <si>
    <t xml:space="preserve">（Ｄ）  </t>
  </si>
  <si>
    <t>公債費</t>
  </si>
  <si>
    <t xml:space="preserve">県計　　（全て交付団体） </t>
  </si>
  <si>
    <t>　　　　　また、昨年度、合併算定替えが終了した６市(山県市，瑞穂市，飛騨市，本巣市，郡上市，下呂市)では、平成３０年度の合併算定替えとの比較である。</t>
  </si>
  <si>
    <t>(n-1)（Ｂ）</t>
  </si>
  <si>
    <t>(n)（錯誤前）</t>
  </si>
  <si>
    <t>(縮減前)(振替後)</t>
  </si>
  <si>
    <t>区分</t>
  </si>
  <si>
    <t>錯誤額</t>
  </si>
  <si>
    <t>(当初比)</t>
  </si>
  <si>
    <t>←非表示(調整額復活後は表示)→</t>
  </si>
  <si>
    <t>令和元年度</t>
  </si>
  <si>
    <t>基準財政需要額、基準財政収入額及び普通交付税決定額</t>
  </si>
  <si>
    <t>（単位…千円、伸び率…％）</t>
  </si>
  <si>
    <t>　　　２　伸び率は、市町村を令和元年度の不交付・交付団体の区分で整理し、平成３０年度当初算定との比較である。</t>
  </si>
  <si>
    <t>交付決定額(調整後)</t>
  </si>
  <si>
    <t>(B-A)/A</t>
  </si>
  <si>
    <t>(C-B)/B</t>
  </si>
  <si>
    <t>(D-C)/C</t>
  </si>
  <si>
    <t>(E-D)/D</t>
  </si>
  <si>
    <t>伸び率(%)</t>
  </si>
  <si>
    <t>令和元年度人口からみた普通交付税の状況</t>
  </si>
  <si>
    <t>（注）　１　「錯誤に係る額」及び「調整額」を考慮しない額である。</t>
  </si>
  <si>
    <t>　　　　２　合併算定替え実施団体については、合併算定替えによる数値である。</t>
  </si>
  <si>
    <t>Ｈ２７年国調人口</t>
  </si>
  <si>
    <t>(B+C+D)　　E</t>
  </si>
  <si>
    <t>（注）　合併算定替え実施団体においては、A及びBは一本算定による数値、C及びDは合併算定替による数値を掲載</t>
  </si>
  <si>
    <t>市町村名</t>
  </si>
  <si>
    <t>(A+B+C)/3</t>
  </si>
  <si>
    <t>平均</t>
  </si>
  <si>
    <t>Ｈ29年度(当初算定)</t>
  </si>
  <si>
    <t>H30年度(当初算定)</t>
  </si>
  <si>
    <t>R01年度(当初算定)</t>
  </si>
  <si>
    <t>令和元年度　地方特例交付金決定額一覧</t>
  </si>
  <si>
    <t>令和元年度　市町村財政力指数</t>
  </si>
  <si>
    <t>伸び率</t>
  </si>
  <si>
    <t>個人住民税減収補填特例交付金</t>
  </si>
  <si>
    <t>R01</t>
  </si>
  <si>
    <t>地方特例交付金決定額</t>
  </si>
  <si>
    <t>（注）　平成３０年度地方特例交付金決定額は、個人住民税減収補填特例交付金のみであること。</t>
  </si>
  <si>
    <t>自動車税減収補填特例交付金</t>
  </si>
  <si>
    <t>軽自動車税減収補填特例交付金</t>
  </si>
  <si>
    <t>森林環境</t>
  </si>
  <si>
    <t>R01</t>
  </si>
  <si>
    <t>H30</t>
  </si>
  <si>
    <t>H30</t>
  </si>
  <si>
    <t>（注）１　錯誤額は加減していない。合併算定替え実施団体は一本算定による。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</si>
</sst>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  <numFmt numFmtId="211" formatCode="#,##0.0;&quot;△ &quot;#,##0.0"/>
    <numFmt numFmtId="212" formatCode="#,##0;&quot;△ &quot;#,##0&quot; &quot;"/>
    <numFmt numFmtId="213" formatCode="#,##0&quot; &quot;;&quot;△ &quot;#,##0&quot; &quot;"/>
    <numFmt numFmtId="214" formatCode="#,##0.0&quot; &quot;;&quot;△ &quot;#,##0.0&quot; &quot;"/>
    <numFmt numFmtId="215" formatCode="#,##0&quot; &quot;;&quot;△&quot;#,##0&quot; &quot;"/>
    <numFmt numFmtId="216" formatCode="#,##0.0&quot; &quot;;&quot;△&quot;#,##0.0&quot; &quot;"/>
  </numFmts>
  <fonts count="69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6"/>
      <color indexed="12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 style="thin"/>
      <top style="hair"/>
      <bottom>
        <color indexed="63"/>
      </bottom>
    </border>
    <border diagonalUp="1">
      <left>
        <color indexed="63"/>
      </left>
      <right style="thin"/>
      <top style="hair"/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8"/>
      </left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>
        <color indexed="63"/>
      </right>
      <top style="double"/>
      <bottom style="thin"/>
      <diagonal style="hair"/>
    </border>
    <border diagonalUp="1">
      <left>
        <color indexed="63"/>
      </left>
      <right>
        <color indexed="63"/>
      </right>
      <top style="double"/>
      <bottom style="thin"/>
      <diagonal style="hair"/>
    </border>
    <border diagonalUp="1">
      <left>
        <color indexed="63"/>
      </left>
      <right style="thin"/>
      <top style="double"/>
      <bottom style="thin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>
      <left style="thin"/>
      <right>
        <color indexed="63"/>
      </right>
      <top style="double"/>
      <bottom>
        <color indexed="63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2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2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22" fillId="9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22" fillId="15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23" fillId="1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3" fillId="1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23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3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23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3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23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3" fillId="3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44" borderId="1" applyNumberFormat="0" applyAlignment="0" applyProtection="0"/>
    <xf numFmtId="0" fontId="54" fillId="44" borderId="1" applyNumberFormat="0" applyAlignment="0" applyProtection="0"/>
    <xf numFmtId="0" fontId="25" fillId="45" borderId="2" applyNumberFormat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6" fillId="4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1" fillId="48" borderId="3" applyNumberFormat="0" applyFont="0" applyAlignment="0" applyProtection="0"/>
    <xf numFmtId="0" fontId="15" fillId="49" borderId="4" applyNumberFormat="0" applyFont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27" fillId="0" borderId="6" applyNumberFormat="0" applyFill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28" fillId="5" borderId="0" applyNumberFormat="0" applyBorder="0" applyAlignment="0" applyProtection="0"/>
    <xf numFmtId="41" fontId="39" fillId="0" borderId="0">
      <alignment/>
      <protection/>
    </xf>
    <xf numFmtId="201" fontId="39" fillId="0" borderId="0">
      <alignment/>
      <protection/>
    </xf>
    <xf numFmtId="202" fontId="39" fillId="0" borderId="0">
      <alignment/>
      <protection/>
    </xf>
    <xf numFmtId="203" fontId="39" fillId="0" borderId="0">
      <alignment/>
      <protection/>
    </xf>
    <xf numFmtId="204" fontId="39" fillId="0" borderId="0">
      <alignment/>
      <protection/>
    </xf>
    <xf numFmtId="0" fontId="58" fillId="51" borderId="7" applyNumberFormat="0" applyAlignment="0" applyProtection="0"/>
    <xf numFmtId="0" fontId="58" fillId="51" borderId="7" applyNumberFormat="0" applyAlignment="0" applyProtection="0"/>
    <xf numFmtId="0" fontId="29" fillId="52" borderId="8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31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32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3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4" fillId="0" borderId="16" applyNumberFormat="0" applyFill="0" applyAlignment="0" applyProtection="0"/>
    <xf numFmtId="0" fontId="64" fillId="51" borderId="17" applyNumberFormat="0" applyAlignment="0" applyProtection="0"/>
    <xf numFmtId="0" fontId="64" fillId="51" borderId="17" applyNumberFormat="0" applyAlignment="0" applyProtection="0"/>
    <xf numFmtId="0" fontId="35" fillId="52" borderId="18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53" borderId="7" applyNumberFormat="0" applyAlignment="0" applyProtection="0"/>
    <xf numFmtId="0" fontId="66" fillId="53" borderId="7" applyNumberFormat="0" applyAlignment="0" applyProtection="0"/>
    <xf numFmtId="0" fontId="37" fillId="13" borderId="8" applyNumberFormat="0" applyAlignment="0" applyProtection="0"/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8" fillId="7" borderId="0" applyNumberFormat="0" applyBorder="0" applyAlignment="0" applyProtection="0"/>
  </cellStyleXfs>
  <cellXfs count="576">
    <xf numFmtId="0" fontId="0" fillId="0" borderId="0" xfId="0" applyAlignment="1">
      <alignment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left"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181" fontId="15" fillId="0" borderId="0" xfId="150" applyNumberFormat="1">
      <alignment vertical="center"/>
      <protection/>
    </xf>
    <xf numFmtId="196" fontId="15" fillId="0" borderId="0" xfId="150" applyNumberFormat="1">
      <alignment vertical="center"/>
      <protection/>
    </xf>
    <xf numFmtId="3" fontId="14" fillId="0" borderId="0" xfId="0" applyNumberFormat="1" applyFont="1" applyFill="1" applyAlignment="1">
      <alignment horizontal="right" vertical="center"/>
    </xf>
    <xf numFmtId="0" fontId="9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210" fontId="15" fillId="0" borderId="32" xfId="150" applyNumberFormat="1" applyFill="1" applyBorder="1">
      <alignment vertical="center"/>
      <protection/>
    </xf>
    <xf numFmtId="210" fontId="15" fillId="0" borderId="33" xfId="150" applyNumberFormat="1" applyFill="1" applyBorder="1">
      <alignment vertical="center"/>
      <protection/>
    </xf>
    <xf numFmtId="210" fontId="15" fillId="0" borderId="34" xfId="150" applyNumberFormat="1" applyFill="1" applyBorder="1">
      <alignment vertical="center"/>
      <protection/>
    </xf>
    <xf numFmtId="0" fontId="21" fillId="0" borderId="0" xfId="152" applyFont="1" applyFill="1" applyBorder="1" applyAlignment="1">
      <alignment vertical="center"/>
      <protection/>
    </xf>
    <xf numFmtId="0" fontId="21" fillId="0" borderId="35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vertical="center"/>
      <protection/>
    </xf>
    <xf numFmtId="0" fontId="21" fillId="0" borderId="35" xfId="152" applyFont="1" applyFill="1" applyBorder="1" applyAlignment="1">
      <alignment vertical="center"/>
      <protection/>
    </xf>
    <xf numFmtId="0" fontId="21" fillId="0" borderId="35" xfId="152" applyFont="1" applyFill="1" applyBorder="1" applyAlignment="1">
      <alignment vertical="center" wrapText="1"/>
      <protection/>
    </xf>
    <xf numFmtId="0" fontId="21" fillId="0" borderId="35" xfId="152" applyFont="1" applyFill="1" applyBorder="1" applyAlignment="1">
      <alignment horizontal="left" vertical="center"/>
      <protection/>
    </xf>
    <xf numFmtId="0" fontId="41" fillId="0" borderId="36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 shrinkToFit="1"/>
      <protection/>
    </xf>
    <xf numFmtId="0" fontId="41" fillId="0" borderId="36" xfId="152" applyFont="1" applyFill="1" applyBorder="1" applyAlignment="1">
      <alignment horizontal="center" vertical="center" shrinkToFit="1"/>
      <protection/>
    </xf>
    <xf numFmtId="181" fontId="21" fillId="0" borderId="0" xfId="150" applyNumberFormat="1" applyFont="1">
      <alignment vertical="center"/>
      <protection/>
    </xf>
    <xf numFmtId="180" fontId="21" fillId="0" borderId="0" xfId="150" applyNumberFormat="1" applyFont="1">
      <alignment vertical="center"/>
      <protection/>
    </xf>
    <xf numFmtId="181" fontId="21" fillId="0" borderId="37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>
      <alignment vertical="center" wrapText="1"/>
      <protection/>
    </xf>
    <xf numFmtId="181" fontId="21" fillId="0" borderId="38" xfId="150" applyNumberFormat="1" applyFont="1" applyBorder="1">
      <alignment vertical="center"/>
      <protection/>
    </xf>
    <xf numFmtId="181" fontId="21" fillId="0" borderId="39" xfId="150" applyNumberFormat="1" applyFont="1" applyBorder="1">
      <alignment vertical="center"/>
      <protection/>
    </xf>
    <xf numFmtId="3" fontId="68" fillId="0" borderId="0" xfId="151" applyNumberFormat="1" applyFont="1">
      <alignment vertical="center"/>
      <protection/>
    </xf>
    <xf numFmtId="181" fontId="21" fillId="0" borderId="37" xfId="150" applyNumberFormat="1" applyFont="1" applyBorder="1">
      <alignment vertical="center"/>
      <protection/>
    </xf>
    <xf numFmtId="181" fontId="21" fillId="0" borderId="40" xfId="150" applyNumberFormat="1" applyFont="1" applyBorder="1" applyAlignment="1">
      <alignment horizontal="center" vertical="center"/>
      <protection/>
    </xf>
    <xf numFmtId="38" fontId="41" fillId="0" borderId="0" xfId="118" applyNumberFormat="1" applyFont="1" applyAlignment="1">
      <alignment/>
    </xf>
    <xf numFmtId="183" fontId="41" fillId="0" borderId="0" xfId="118" applyNumberFormat="1" applyFont="1" applyAlignment="1">
      <alignment/>
    </xf>
    <xf numFmtId="38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 horizontal="centerContinuous"/>
    </xf>
    <xf numFmtId="38" fontId="41" fillId="0" borderId="0" xfId="118" applyNumberFormat="1" applyFont="1" applyAlignment="1">
      <alignment vertical="center"/>
    </xf>
    <xf numFmtId="38" fontId="41" fillId="0" borderId="41" xfId="118" applyNumberFormat="1" applyFont="1" applyBorder="1" applyAlignment="1">
      <alignment vertical="center"/>
    </xf>
    <xf numFmtId="38" fontId="41" fillId="0" borderId="42" xfId="118" applyNumberFormat="1" applyFont="1" applyBorder="1" applyAlignment="1">
      <alignment vertical="center"/>
    </xf>
    <xf numFmtId="38" fontId="41" fillId="0" borderId="43" xfId="118" applyNumberFormat="1" applyFont="1" applyBorder="1" applyAlignment="1">
      <alignment vertical="center"/>
    </xf>
    <xf numFmtId="38" fontId="41" fillId="0" borderId="44" xfId="118" applyNumberFormat="1" applyFont="1" applyBorder="1" applyAlignment="1">
      <alignment vertical="center"/>
    </xf>
    <xf numFmtId="38" fontId="41" fillId="0" borderId="45" xfId="118" applyNumberFormat="1" applyFont="1" applyBorder="1" applyAlignment="1">
      <alignment vertical="center"/>
    </xf>
    <xf numFmtId="38" fontId="41" fillId="0" borderId="46" xfId="118" applyNumberFormat="1" applyFont="1" applyBorder="1" applyAlignment="1">
      <alignment vertical="center"/>
    </xf>
    <xf numFmtId="183" fontId="41" fillId="0" borderId="0" xfId="118" applyNumberFormat="1" applyFont="1" applyBorder="1" applyAlignment="1">
      <alignment horizontal="right"/>
    </xf>
    <xf numFmtId="176" fontId="9" fillId="0" borderId="47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213" fontId="8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shrinkToFit="1"/>
    </xf>
    <xf numFmtId="3" fontId="9" fillId="0" borderId="51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vertical="center"/>
    </xf>
    <xf numFmtId="3" fontId="9" fillId="0" borderId="53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186" fontId="8" fillId="0" borderId="0" xfId="118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186" fontId="5" fillId="0" borderId="0" xfId="118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86" fontId="10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186" fontId="7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9" fillId="55" borderId="33" xfId="0" applyNumberFormat="1" applyFont="1" applyFill="1" applyBorder="1" applyAlignment="1">
      <alignment horizontal="center" vertical="center"/>
    </xf>
    <xf numFmtId="3" fontId="9" fillId="55" borderId="0" xfId="0" applyNumberFormat="1" applyFont="1" applyFill="1" applyBorder="1" applyAlignment="1">
      <alignment horizontal="center" vertical="center"/>
    </xf>
    <xf numFmtId="3" fontId="9" fillId="55" borderId="34" xfId="0" applyNumberFormat="1" applyFont="1" applyFill="1" applyBorder="1" applyAlignment="1">
      <alignment horizontal="center" vertical="center" shrinkToFit="1"/>
    </xf>
    <xf numFmtId="0" fontId="14" fillId="55" borderId="32" xfId="0" applyFont="1" applyFill="1" applyBorder="1" applyAlignment="1">
      <alignment horizontal="centerContinuous" vertical="center"/>
    </xf>
    <xf numFmtId="3" fontId="9" fillId="55" borderId="32" xfId="0" applyNumberFormat="1" applyFont="1" applyFill="1" applyBorder="1" applyAlignment="1">
      <alignment horizontal="centerContinuous" vertical="center"/>
    </xf>
    <xf numFmtId="3" fontId="5" fillId="56" borderId="0" xfId="0" applyNumberFormat="1" applyFont="1" applyFill="1" applyAlignment="1">
      <alignment vertical="center"/>
    </xf>
    <xf numFmtId="3" fontId="9" fillId="56" borderId="33" xfId="0" applyNumberFormat="1" applyFont="1" applyFill="1" applyBorder="1" applyAlignment="1">
      <alignment horizontal="center" vertical="center"/>
    </xf>
    <xf numFmtId="3" fontId="9" fillId="56" borderId="0" xfId="0" applyNumberFormat="1" applyFont="1" applyFill="1" applyBorder="1" applyAlignment="1">
      <alignment horizontal="center" vertical="center"/>
    </xf>
    <xf numFmtId="3" fontId="9" fillId="56" borderId="34" xfId="0" applyNumberFormat="1" applyFont="1" applyFill="1" applyBorder="1" applyAlignment="1">
      <alignment horizontal="center" vertical="center" shrinkToFit="1"/>
    </xf>
    <xf numFmtId="3" fontId="9" fillId="56" borderId="0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 vertical="center"/>
    </xf>
    <xf numFmtId="186" fontId="9" fillId="56" borderId="33" xfId="118" applyNumberFormat="1" applyFont="1" applyFill="1" applyBorder="1" applyAlignment="1">
      <alignment horizontal="center" vertical="center" shrinkToFit="1"/>
    </xf>
    <xf numFmtId="186" fontId="9" fillId="56" borderId="0" xfId="118" applyNumberFormat="1" applyFont="1" applyFill="1" applyBorder="1" applyAlignment="1">
      <alignment horizontal="center" vertical="center"/>
    </xf>
    <xf numFmtId="186" fontId="9" fillId="56" borderId="34" xfId="118" applyNumberFormat="1" applyFont="1" applyFill="1" applyBorder="1" applyAlignment="1">
      <alignment horizontal="center" vertical="center" shrinkToFit="1"/>
    </xf>
    <xf numFmtId="0" fontId="14" fillId="56" borderId="32" xfId="0" applyFont="1" applyFill="1" applyBorder="1" applyAlignment="1">
      <alignment horizontal="centerContinuous" vertical="center"/>
    </xf>
    <xf numFmtId="3" fontId="9" fillId="56" borderId="32" xfId="0" applyNumberFormat="1" applyFont="1" applyFill="1" applyBorder="1" applyAlignment="1">
      <alignment horizontal="centerContinuous" vertical="center"/>
    </xf>
    <xf numFmtId="3" fontId="9" fillId="56" borderId="34" xfId="0" applyNumberFormat="1" applyFont="1" applyFill="1" applyBorder="1" applyAlignment="1">
      <alignment horizontal="centerContinuous" vertical="center"/>
    </xf>
    <xf numFmtId="3" fontId="9" fillId="56" borderId="32" xfId="0" applyNumberFormat="1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left" vertical="center" indent="1"/>
    </xf>
    <xf numFmtId="3" fontId="9" fillId="0" borderId="21" xfId="0" applyNumberFormat="1" applyFont="1" applyFill="1" applyBorder="1" applyAlignment="1">
      <alignment horizontal="left" vertical="center" indent="1"/>
    </xf>
    <xf numFmtId="3" fontId="9" fillId="0" borderId="22" xfId="0" applyNumberFormat="1" applyFont="1" applyFill="1" applyBorder="1" applyAlignment="1">
      <alignment horizontal="left" vertical="center" indent="1"/>
    </xf>
    <xf numFmtId="3" fontId="9" fillId="0" borderId="19" xfId="0" applyNumberFormat="1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9" fillId="55" borderId="54" xfId="0" applyNumberFormat="1" applyFont="1" applyFill="1" applyBorder="1" applyAlignment="1">
      <alignment horizontal="center" vertical="center" shrinkToFit="1"/>
    </xf>
    <xf numFmtId="3" fontId="9" fillId="55" borderId="55" xfId="0" applyNumberFormat="1" applyFont="1" applyFill="1" applyBorder="1" applyAlignment="1">
      <alignment horizontal="center" vertical="center"/>
    </xf>
    <xf numFmtId="3" fontId="9" fillId="55" borderId="56" xfId="0" applyNumberFormat="1" applyFont="1" applyFill="1" applyBorder="1" applyAlignment="1">
      <alignment horizontal="center" vertical="center" shrinkToFit="1"/>
    </xf>
    <xf numFmtId="3" fontId="9" fillId="55" borderId="57" xfId="0" applyNumberFormat="1" applyFont="1" applyFill="1" applyBorder="1" applyAlignment="1">
      <alignment horizontal="center" vertical="center" shrinkToFit="1"/>
    </xf>
    <xf numFmtId="0" fontId="14" fillId="55" borderId="58" xfId="0" applyFont="1" applyFill="1" applyBorder="1" applyAlignment="1">
      <alignment horizontal="centerContinuous" vertical="center"/>
    </xf>
    <xf numFmtId="3" fontId="9" fillId="55" borderId="59" xfId="0" applyNumberFormat="1" applyFont="1" applyFill="1" applyBorder="1" applyAlignment="1">
      <alignment horizontal="center" vertical="center"/>
    </xf>
    <xf numFmtId="3" fontId="9" fillId="55" borderId="26" xfId="0" applyNumberFormat="1" applyFont="1" applyFill="1" applyBorder="1" applyAlignment="1">
      <alignment horizontal="center" vertical="center"/>
    </xf>
    <xf numFmtId="3" fontId="9" fillId="55" borderId="60" xfId="0" applyNumberFormat="1" applyFont="1" applyFill="1" applyBorder="1" applyAlignment="1">
      <alignment horizontal="center" vertical="center"/>
    </xf>
    <xf numFmtId="0" fontId="14" fillId="55" borderId="61" xfId="0" applyFont="1" applyFill="1" applyBorder="1" applyAlignment="1">
      <alignment horizontal="center" vertical="center" shrinkToFit="1"/>
    </xf>
    <xf numFmtId="0" fontId="14" fillId="55" borderId="57" xfId="0" applyFont="1" applyFill="1" applyBorder="1" applyAlignment="1">
      <alignment horizontal="center" vertical="center" shrinkToFit="1"/>
    </xf>
    <xf numFmtId="3" fontId="9" fillId="55" borderId="62" xfId="0" applyNumberFormat="1" applyFont="1" applyFill="1" applyBorder="1" applyAlignment="1">
      <alignment vertical="center"/>
    </xf>
    <xf numFmtId="3" fontId="9" fillId="55" borderId="33" xfId="0" applyNumberFormat="1" applyFont="1" applyFill="1" applyBorder="1" applyAlignment="1">
      <alignment vertical="center"/>
    </xf>
    <xf numFmtId="3" fontId="9" fillId="55" borderId="59" xfId="0" applyNumberFormat="1" applyFont="1" applyFill="1" applyBorder="1" applyAlignment="1">
      <alignment vertical="center"/>
    </xf>
    <xf numFmtId="3" fontId="9" fillId="55" borderId="58" xfId="0" applyNumberFormat="1" applyFont="1" applyFill="1" applyBorder="1" applyAlignment="1">
      <alignment horizontal="centerContinuous" vertical="center"/>
    </xf>
    <xf numFmtId="3" fontId="9" fillId="55" borderId="22" xfId="0" applyNumberFormat="1" applyFont="1" applyFill="1" applyBorder="1" applyAlignment="1">
      <alignment horizontal="center" vertical="center"/>
    </xf>
    <xf numFmtId="3" fontId="9" fillId="55" borderId="22" xfId="0" applyNumberFormat="1" applyFont="1" applyFill="1" applyBorder="1" applyAlignment="1">
      <alignment horizontal="centerContinuous" vertical="center"/>
    </xf>
    <xf numFmtId="3" fontId="9" fillId="55" borderId="0" xfId="0" applyNumberFormat="1" applyFont="1" applyFill="1" applyBorder="1" applyAlignment="1">
      <alignment horizontal="centerContinuous" vertical="center"/>
    </xf>
    <xf numFmtId="3" fontId="9" fillId="55" borderId="34" xfId="0" applyNumberFormat="1" applyFont="1" applyFill="1" applyBorder="1" applyAlignment="1">
      <alignment horizontal="centerContinuous" vertical="center"/>
    </xf>
    <xf numFmtId="0" fontId="14" fillId="55" borderId="61" xfId="0" applyFont="1" applyFill="1" applyBorder="1" applyAlignment="1">
      <alignment horizontal="centerContinuous" vertical="center"/>
    </xf>
    <xf numFmtId="176" fontId="9" fillId="55" borderId="63" xfId="0" applyNumberFormat="1" applyFont="1" applyFill="1" applyBorder="1" applyAlignment="1">
      <alignment horizontal="center" vertical="center"/>
    </xf>
    <xf numFmtId="3" fontId="9" fillId="55" borderId="63" xfId="0" applyNumberFormat="1" applyFont="1" applyFill="1" applyBorder="1" applyAlignment="1">
      <alignment horizontal="center" vertical="center"/>
    </xf>
    <xf numFmtId="3" fontId="9" fillId="55" borderId="34" xfId="0" applyNumberFormat="1" applyFont="1" applyFill="1" applyBorder="1" applyAlignment="1">
      <alignment horizontal="center" vertical="center"/>
    </xf>
    <xf numFmtId="176" fontId="9" fillId="55" borderId="57" xfId="0" applyNumberFormat="1" applyFont="1" applyFill="1" applyBorder="1" applyAlignment="1">
      <alignment horizontal="center" vertical="center"/>
    </xf>
    <xf numFmtId="3" fontId="9" fillId="55" borderId="32" xfId="0" applyNumberFormat="1" applyFont="1" applyFill="1" applyBorder="1" applyAlignment="1">
      <alignment horizontal="center" vertical="center" shrinkToFit="1"/>
    </xf>
    <xf numFmtId="3" fontId="9" fillId="55" borderId="35" xfId="0" applyNumberFormat="1" applyFont="1" applyFill="1" applyBorder="1" applyAlignment="1">
      <alignment horizontal="center" vertical="center" shrinkToFit="1"/>
    </xf>
    <xf numFmtId="3" fontId="41" fillId="0" borderId="0" xfId="0" applyNumberFormat="1" applyFont="1" applyFill="1" applyAlignment="1">
      <alignment horizontal="center" vertical="center"/>
    </xf>
    <xf numFmtId="3" fontId="40" fillId="56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186" fontId="41" fillId="0" borderId="0" xfId="118" applyNumberFormat="1" applyFont="1" applyFill="1" applyAlignment="1">
      <alignment horizontal="center" vertical="center"/>
    </xf>
    <xf numFmtId="3" fontId="9" fillId="55" borderId="37" xfId="0" applyNumberFormat="1" applyFont="1" applyFill="1" applyBorder="1" applyAlignment="1">
      <alignment horizontal="center" vertical="center"/>
    </xf>
    <xf numFmtId="3" fontId="9" fillId="55" borderId="38" xfId="0" applyNumberFormat="1" applyFont="1" applyFill="1" applyBorder="1" applyAlignment="1">
      <alignment horizontal="center" vertical="center" shrinkToFit="1"/>
    </xf>
    <xf numFmtId="186" fontId="9" fillId="55" borderId="64" xfId="118" applyNumberFormat="1" applyFont="1" applyFill="1" applyBorder="1" applyAlignment="1">
      <alignment horizontal="center" vertical="center" shrinkToFit="1"/>
    </xf>
    <xf numFmtId="186" fontId="9" fillId="55" borderId="54" xfId="118" applyNumberFormat="1" applyFont="1" applyFill="1" applyBorder="1" applyAlignment="1">
      <alignment horizontal="center" vertical="center"/>
    </xf>
    <xf numFmtId="186" fontId="9" fillId="55" borderId="56" xfId="118" applyNumberFormat="1" applyFont="1" applyFill="1" applyBorder="1" applyAlignment="1">
      <alignment horizontal="center" vertical="center" shrinkToFit="1"/>
    </xf>
    <xf numFmtId="3" fontId="9" fillId="55" borderId="61" xfId="0" applyNumberFormat="1" applyFont="1" applyFill="1" applyBorder="1" applyAlignment="1">
      <alignment horizontal="center" vertical="center" shrinkToFit="1"/>
    </xf>
    <xf numFmtId="3" fontId="9" fillId="55" borderId="26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3" fontId="45" fillId="0" borderId="0" xfId="0" applyNumberFormat="1" applyFont="1" applyFill="1" applyAlignment="1">
      <alignment vertical="center"/>
    </xf>
    <xf numFmtId="213" fontId="45" fillId="0" borderId="0" xfId="0" applyNumberFormat="1" applyFont="1" applyFill="1" applyBorder="1" applyAlignment="1">
      <alignment vertical="center"/>
    </xf>
    <xf numFmtId="213" fontId="45" fillId="0" borderId="0" xfId="0" applyNumberFormat="1" applyFont="1" applyFill="1" applyBorder="1" applyAlignment="1">
      <alignment horizontal="center" vertical="center"/>
    </xf>
    <xf numFmtId="213" fontId="45" fillId="0" borderId="0" xfId="0" applyNumberFormat="1" applyFont="1" applyFill="1" applyAlignment="1">
      <alignment vertical="center"/>
    </xf>
    <xf numFmtId="213" fontId="45" fillId="0" borderId="0" xfId="118" applyNumberFormat="1" applyFont="1" applyFill="1" applyBorder="1" applyAlignment="1">
      <alignment vertical="center"/>
    </xf>
    <xf numFmtId="213" fontId="46" fillId="0" borderId="0" xfId="0" applyNumberFormat="1" applyFont="1" applyFill="1" applyAlignment="1">
      <alignment vertical="center"/>
    </xf>
    <xf numFmtId="213" fontId="0" fillId="0" borderId="0" xfId="0" applyNumberFormat="1" applyFont="1" applyFill="1" applyAlignment="1">
      <alignment vertical="center"/>
    </xf>
    <xf numFmtId="213" fontId="4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213" fontId="47" fillId="0" borderId="0" xfId="0" applyNumberFormat="1" applyFont="1" applyFill="1" applyAlignment="1">
      <alignment vertical="center"/>
    </xf>
    <xf numFmtId="213" fontId="47" fillId="0" borderId="0" xfId="0" applyNumberFormat="1" applyFont="1" applyFill="1" applyBorder="1" applyAlignment="1">
      <alignment vertical="center"/>
    </xf>
    <xf numFmtId="213" fontId="47" fillId="0" borderId="0" xfId="118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4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86" fontId="46" fillId="0" borderId="0" xfId="118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3" fontId="17" fillId="0" borderId="65" xfId="0" applyNumberFormat="1" applyFont="1" applyFill="1" applyBorder="1" applyAlignment="1">
      <alignment vertical="center"/>
    </xf>
    <xf numFmtId="213" fontId="17" fillId="56" borderId="65" xfId="0" applyNumberFormat="1" applyFont="1" applyFill="1" applyBorder="1" applyAlignment="1">
      <alignment vertical="center"/>
    </xf>
    <xf numFmtId="214" fontId="17" fillId="0" borderId="66" xfId="0" applyNumberFormat="1" applyFont="1" applyFill="1" applyBorder="1" applyAlignment="1">
      <alignment vertical="center"/>
    </xf>
    <xf numFmtId="213" fontId="17" fillId="0" borderId="65" xfId="0" applyNumberFormat="1" applyFont="1" applyFill="1" applyBorder="1" applyAlignment="1">
      <alignment vertical="center" shrinkToFit="1"/>
    </xf>
    <xf numFmtId="213" fontId="17" fillId="56" borderId="65" xfId="0" applyNumberFormat="1" applyFont="1" applyFill="1" applyBorder="1" applyAlignment="1">
      <alignment vertical="center" shrinkToFit="1"/>
    </xf>
    <xf numFmtId="214" fontId="17" fillId="0" borderId="67" xfId="0" applyNumberFormat="1" applyFont="1" applyFill="1" applyBorder="1" applyAlignment="1">
      <alignment vertical="center"/>
    </xf>
    <xf numFmtId="213" fontId="17" fillId="0" borderId="68" xfId="0" applyNumberFormat="1" applyFont="1" applyFill="1" applyBorder="1" applyAlignment="1">
      <alignment vertical="center"/>
    </xf>
    <xf numFmtId="214" fontId="17" fillId="0" borderId="28" xfId="0" applyNumberFormat="1" applyFont="1" applyFill="1" applyBorder="1" applyAlignment="1">
      <alignment vertical="center"/>
    </xf>
    <xf numFmtId="214" fontId="16" fillId="0" borderId="30" xfId="0" applyNumberFormat="1" applyFont="1" applyFill="1" applyBorder="1" applyAlignment="1">
      <alignment vertical="center"/>
    </xf>
    <xf numFmtId="214" fontId="16" fillId="0" borderId="66" xfId="118" applyNumberFormat="1" applyFont="1" applyFill="1" applyBorder="1" applyAlignment="1">
      <alignment vertical="center"/>
    </xf>
    <xf numFmtId="213" fontId="17" fillId="0" borderId="69" xfId="118" applyNumberFormat="1" applyFont="1" applyFill="1" applyBorder="1" applyAlignment="1">
      <alignment vertical="center"/>
    </xf>
    <xf numFmtId="213" fontId="17" fillId="56" borderId="65" xfId="118" applyNumberFormat="1" applyFont="1" applyFill="1" applyBorder="1" applyAlignment="1">
      <alignment vertical="center"/>
    </xf>
    <xf numFmtId="214" fontId="17" fillId="0" borderId="30" xfId="0" applyNumberFormat="1" applyFont="1" applyFill="1" applyBorder="1" applyAlignment="1">
      <alignment vertical="center"/>
    </xf>
    <xf numFmtId="213" fontId="17" fillId="0" borderId="70" xfId="0" applyNumberFormat="1" applyFont="1" applyFill="1" applyBorder="1" applyAlignment="1">
      <alignment vertical="center"/>
    </xf>
    <xf numFmtId="213" fontId="17" fillId="56" borderId="71" xfId="0" applyNumberFormat="1" applyFont="1" applyFill="1" applyBorder="1" applyAlignment="1">
      <alignment vertical="center"/>
    </xf>
    <xf numFmtId="213" fontId="17" fillId="0" borderId="71" xfId="0" applyNumberFormat="1" applyFont="1" applyFill="1" applyBorder="1" applyAlignment="1">
      <alignment vertical="center"/>
    </xf>
    <xf numFmtId="213" fontId="48" fillId="56" borderId="71" xfId="0" applyNumberFormat="1" applyFont="1" applyFill="1" applyBorder="1" applyAlignment="1">
      <alignment vertical="center"/>
    </xf>
    <xf numFmtId="214" fontId="17" fillId="0" borderId="72" xfId="0" applyNumberFormat="1" applyFont="1" applyFill="1" applyBorder="1" applyAlignment="1">
      <alignment vertical="center"/>
    </xf>
    <xf numFmtId="214" fontId="17" fillId="0" borderId="0" xfId="0" applyNumberFormat="1" applyFont="1" applyFill="1" applyBorder="1" applyAlignment="1">
      <alignment vertical="center"/>
    </xf>
    <xf numFmtId="213" fontId="17" fillId="0" borderId="73" xfId="0" applyNumberFormat="1" applyFont="1" applyFill="1" applyBorder="1" applyAlignment="1">
      <alignment vertical="center"/>
    </xf>
    <xf numFmtId="213" fontId="17" fillId="0" borderId="74" xfId="0" applyNumberFormat="1" applyFont="1" applyFill="1" applyBorder="1" applyAlignment="1">
      <alignment vertical="center"/>
    </xf>
    <xf numFmtId="213" fontId="16" fillId="0" borderId="0" xfId="0" applyNumberFormat="1" applyFont="1" applyFill="1" applyAlignment="1">
      <alignment vertical="center"/>
    </xf>
    <xf numFmtId="213" fontId="17" fillId="0" borderId="75" xfId="0" applyNumberFormat="1" applyFont="1" applyFill="1" applyBorder="1" applyAlignment="1">
      <alignment vertical="center"/>
    </xf>
    <xf numFmtId="213" fontId="17" fillId="56" borderId="75" xfId="0" applyNumberFormat="1" applyFont="1" applyFill="1" applyBorder="1" applyAlignment="1">
      <alignment vertical="center"/>
    </xf>
    <xf numFmtId="213" fontId="17" fillId="0" borderId="75" xfId="0" applyNumberFormat="1" applyFont="1" applyFill="1" applyBorder="1" applyAlignment="1">
      <alignment vertical="center" shrinkToFit="1"/>
    </xf>
    <xf numFmtId="213" fontId="17" fillId="56" borderId="75" xfId="0" applyNumberFormat="1" applyFont="1" applyFill="1" applyBorder="1" applyAlignment="1">
      <alignment vertical="center" shrinkToFit="1"/>
    </xf>
    <xf numFmtId="213" fontId="17" fillId="0" borderId="76" xfId="0" applyNumberFormat="1" applyFont="1" applyFill="1" applyBorder="1" applyAlignment="1">
      <alignment vertical="center"/>
    </xf>
    <xf numFmtId="214" fontId="16" fillId="0" borderId="28" xfId="0" applyNumberFormat="1" applyFont="1" applyFill="1" applyBorder="1" applyAlignment="1">
      <alignment vertical="center"/>
    </xf>
    <xf numFmtId="214" fontId="16" fillId="0" borderId="67" xfId="0" applyNumberFormat="1" applyFont="1" applyFill="1" applyBorder="1" applyAlignment="1">
      <alignment vertical="center"/>
    </xf>
    <xf numFmtId="213" fontId="17" fillId="0" borderId="77" xfId="118" applyNumberFormat="1" applyFont="1" applyFill="1" applyBorder="1" applyAlignment="1">
      <alignment vertical="center"/>
    </xf>
    <xf numFmtId="213" fontId="17" fillId="56" borderId="75" xfId="118" applyNumberFormat="1" applyFont="1" applyFill="1" applyBorder="1" applyAlignment="1">
      <alignment vertical="center"/>
    </xf>
    <xf numFmtId="213" fontId="17" fillId="0" borderId="28" xfId="0" applyNumberFormat="1" applyFont="1" applyFill="1" applyBorder="1" applyAlignment="1">
      <alignment vertical="center"/>
    </xf>
    <xf numFmtId="213" fontId="17" fillId="0" borderId="77" xfId="0" applyNumberFormat="1" applyFont="1" applyFill="1" applyBorder="1" applyAlignment="1">
      <alignment vertical="center"/>
    </xf>
    <xf numFmtId="214" fontId="17" fillId="0" borderId="78" xfId="0" applyNumberFormat="1" applyFont="1" applyFill="1" applyBorder="1" applyAlignment="1">
      <alignment vertical="center"/>
    </xf>
    <xf numFmtId="213" fontId="17" fillId="0" borderId="79" xfId="0" applyNumberFormat="1" applyFont="1" applyFill="1" applyBorder="1" applyAlignment="1">
      <alignment vertical="center"/>
    </xf>
    <xf numFmtId="213" fontId="17" fillId="56" borderId="79" xfId="0" applyNumberFormat="1" applyFont="1" applyFill="1" applyBorder="1" applyAlignment="1">
      <alignment vertical="center"/>
    </xf>
    <xf numFmtId="214" fontId="17" fillId="0" borderId="80" xfId="0" applyNumberFormat="1" applyFont="1" applyFill="1" applyBorder="1" applyAlignment="1">
      <alignment vertical="center"/>
    </xf>
    <xf numFmtId="214" fontId="17" fillId="0" borderId="81" xfId="0" applyNumberFormat="1" applyFont="1" applyFill="1" applyBorder="1" applyAlignment="1">
      <alignment vertical="center"/>
    </xf>
    <xf numFmtId="214" fontId="17" fillId="0" borderId="82" xfId="0" applyNumberFormat="1" applyFont="1" applyFill="1" applyBorder="1" applyAlignment="1">
      <alignment vertical="center"/>
    </xf>
    <xf numFmtId="213" fontId="17" fillId="0" borderId="83" xfId="0" applyNumberFormat="1" applyFont="1" applyFill="1" applyBorder="1" applyAlignment="1">
      <alignment vertical="center"/>
    </xf>
    <xf numFmtId="214" fontId="17" fillId="0" borderId="25" xfId="0" applyNumberFormat="1" applyFont="1" applyFill="1" applyBorder="1" applyAlignment="1">
      <alignment vertical="center"/>
    </xf>
    <xf numFmtId="213" fontId="17" fillId="0" borderId="84" xfId="118" applyNumberFormat="1" applyFont="1" applyFill="1" applyBorder="1" applyAlignment="1">
      <alignment vertical="center"/>
    </xf>
    <xf numFmtId="213" fontId="17" fillId="56" borderId="79" xfId="118" applyNumberFormat="1" applyFont="1" applyFill="1" applyBorder="1" applyAlignment="1">
      <alignment vertical="center"/>
    </xf>
    <xf numFmtId="214" fontId="17" fillId="0" borderId="85" xfId="0" applyNumberFormat="1" applyFont="1" applyFill="1" applyBorder="1" applyAlignment="1">
      <alignment vertical="center"/>
    </xf>
    <xf numFmtId="213" fontId="17" fillId="0" borderId="84" xfId="0" applyNumberFormat="1" applyFont="1" applyFill="1" applyBorder="1" applyAlignment="1">
      <alignment vertical="center"/>
    </xf>
    <xf numFmtId="213" fontId="17" fillId="0" borderId="86" xfId="0" applyNumberFormat="1" applyFont="1" applyFill="1" applyBorder="1" applyAlignment="1">
      <alignment vertical="center"/>
    </xf>
    <xf numFmtId="213" fontId="17" fillId="56" borderId="86" xfId="0" applyNumberFormat="1" applyFont="1" applyFill="1" applyBorder="1" applyAlignment="1">
      <alignment vertical="center"/>
    </xf>
    <xf numFmtId="214" fontId="17" fillId="0" borderId="87" xfId="0" applyNumberFormat="1" applyFont="1" applyFill="1" applyBorder="1" applyAlignment="1">
      <alignment vertical="center"/>
    </xf>
    <xf numFmtId="213" fontId="17" fillId="56" borderId="88" xfId="0" applyNumberFormat="1" applyFont="1" applyFill="1" applyBorder="1" applyAlignment="1">
      <alignment vertical="center"/>
    </xf>
    <xf numFmtId="213" fontId="17" fillId="0" borderId="88" xfId="0" applyNumberFormat="1" applyFont="1" applyFill="1" applyBorder="1" applyAlignment="1">
      <alignment vertical="center"/>
    </xf>
    <xf numFmtId="213" fontId="17" fillId="0" borderId="89" xfId="0" applyNumberFormat="1" applyFont="1" applyFill="1" applyBorder="1" applyAlignment="1">
      <alignment vertical="center"/>
    </xf>
    <xf numFmtId="214" fontId="17" fillId="0" borderId="27" xfId="0" applyNumberFormat="1" applyFont="1" applyFill="1" applyBorder="1" applyAlignment="1">
      <alignment vertical="center"/>
    </xf>
    <xf numFmtId="213" fontId="17" fillId="0" borderId="90" xfId="118" applyNumberFormat="1" applyFont="1" applyFill="1" applyBorder="1" applyAlignment="1">
      <alignment vertical="center"/>
    </xf>
    <xf numFmtId="213" fontId="17" fillId="56" borderId="86" xfId="118" applyNumberFormat="1" applyFont="1" applyFill="1" applyBorder="1" applyAlignment="1">
      <alignment vertical="center"/>
    </xf>
    <xf numFmtId="213" fontId="17" fillId="0" borderId="91" xfId="0" applyNumberFormat="1" applyFont="1" applyFill="1" applyBorder="1" applyAlignment="1">
      <alignment vertical="center"/>
    </xf>
    <xf numFmtId="213" fontId="17" fillId="56" borderId="92" xfId="0" applyNumberFormat="1" applyFont="1" applyFill="1" applyBorder="1" applyAlignment="1">
      <alignment vertical="center"/>
    </xf>
    <xf numFmtId="213" fontId="17" fillId="0" borderId="93" xfId="0" applyNumberFormat="1" applyFont="1" applyFill="1" applyBorder="1" applyAlignment="1">
      <alignment vertical="center"/>
    </xf>
    <xf numFmtId="213" fontId="48" fillId="56" borderId="93" xfId="0" applyNumberFormat="1" applyFont="1" applyFill="1" applyBorder="1" applyAlignment="1">
      <alignment vertical="center"/>
    </xf>
    <xf numFmtId="214" fontId="17" fillId="0" borderId="94" xfId="0" applyNumberFormat="1" applyFont="1" applyFill="1" applyBorder="1" applyAlignment="1">
      <alignment vertical="center"/>
    </xf>
    <xf numFmtId="214" fontId="17" fillId="0" borderId="74" xfId="0" applyNumberFormat="1" applyFont="1" applyFill="1" applyBorder="1" applyAlignment="1">
      <alignment vertical="center"/>
    </xf>
    <xf numFmtId="214" fontId="17" fillId="0" borderId="95" xfId="0" applyNumberFormat="1" applyFont="1" applyFill="1" applyBorder="1" applyAlignment="1">
      <alignment vertical="center"/>
    </xf>
    <xf numFmtId="213" fontId="17" fillId="0" borderId="92" xfId="0" applyNumberFormat="1" applyFont="1" applyFill="1" applyBorder="1" applyAlignment="1">
      <alignment vertical="center"/>
    </xf>
    <xf numFmtId="213" fontId="17" fillId="0" borderId="96" xfId="0" applyNumberFormat="1" applyFont="1" applyFill="1" applyBorder="1" applyAlignment="1">
      <alignment vertical="center"/>
    </xf>
    <xf numFmtId="213" fontId="17" fillId="56" borderId="93" xfId="0" applyNumberFormat="1" applyFont="1" applyFill="1" applyBorder="1" applyAlignment="1">
      <alignment vertical="center"/>
    </xf>
    <xf numFmtId="213" fontId="17" fillId="0" borderId="25" xfId="0" applyNumberFormat="1" applyFont="1" applyFill="1" applyBorder="1" applyAlignment="1">
      <alignment vertical="center"/>
    </xf>
    <xf numFmtId="214" fontId="17" fillId="0" borderId="55" xfId="0" applyNumberFormat="1" applyFont="1" applyFill="1" applyBorder="1" applyAlignment="1">
      <alignment vertical="center"/>
    </xf>
    <xf numFmtId="213" fontId="17" fillId="0" borderId="97" xfId="0" applyNumberFormat="1" applyFont="1" applyFill="1" applyBorder="1" applyAlignment="1">
      <alignment vertical="center"/>
    </xf>
    <xf numFmtId="213" fontId="17" fillId="56" borderId="98" xfId="0" applyNumberFormat="1" applyFont="1" applyFill="1" applyBorder="1" applyAlignment="1">
      <alignment vertical="center"/>
    </xf>
    <xf numFmtId="213" fontId="17" fillId="0" borderId="99" xfId="0" applyNumberFormat="1" applyFont="1" applyFill="1" applyBorder="1" applyAlignment="1">
      <alignment vertical="center"/>
    </xf>
    <xf numFmtId="214" fontId="17" fillId="0" borderId="100" xfId="0" applyNumberFormat="1" applyFont="1" applyFill="1" applyBorder="1" applyAlignment="1">
      <alignment vertical="center"/>
    </xf>
    <xf numFmtId="214" fontId="17" fillId="0" borderId="101" xfId="0" applyNumberFormat="1" applyFont="1" applyFill="1" applyBorder="1" applyAlignment="1">
      <alignment vertical="center"/>
    </xf>
    <xf numFmtId="213" fontId="17" fillId="0" borderId="102" xfId="0" applyNumberFormat="1" applyFont="1" applyFill="1" applyBorder="1" applyAlignment="1">
      <alignment vertical="center"/>
    </xf>
    <xf numFmtId="214" fontId="17" fillId="0" borderId="103" xfId="0" applyNumberFormat="1" applyFont="1" applyFill="1" applyBorder="1" applyAlignment="1">
      <alignment vertical="center"/>
    </xf>
    <xf numFmtId="213" fontId="17" fillId="0" borderId="0" xfId="0" applyNumberFormat="1" applyFont="1" applyFill="1" applyBorder="1" applyAlignment="1">
      <alignment vertical="center"/>
    </xf>
    <xf numFmtId="213" fontId="17" fillId="56" borderId="0" xfId="0" applyNumberFormat="1" applyFont="1" applyFill="1" applyBorder="1" applyAlignment="1">
      <alignment vertical="center"/>
    </xf>
    <xf numFmtId="214" fontId="17" fillId="0" borderId="104" xfId="0" applyNumberFormat="1" applyFont="1" applyFill="1" applyBorder="1" applyAlignment="1">
      <alignment vertical="center"/>
    </xf>
    <xf numFmtId="213" fontId="17" fillId="0" borderId="105" xfId="0" applyNumberFormat="1" applyFont="1" applyFill="1" applyBorder="1" applyAlignment="1">
      <alignment vertical="center"/>
    </xf>
    <xf numFmtId="213" fontId="17" fillId="0" borderId="106" xfId="0" applyNumberFormat="1" applyFont="1" applyFill="1" applyBorder="1" applyAlignment="1">
      <alignment vertical="center"/>
    </xf>
    <xf numFmtId="214" fontId="17" fillId="0" borderId="26" xfId="0" applyNumberFormat="1" applyFont="1" applyFill="1" applyBorder="1" applyAlignment="1">
      <alignment vertical="center"/>
    </xf>
    <xf numFmtId="213" fontId="17" fillId="0" borderId="54" xfId="118" applyNumberFormat="1" applyFont="1" applyFill="1" applyBorder="1" applyAlignment="1">
      <alignment vertical="center"/>
    </xf>
    <xf numFmtId="213" fontId="17" fillId="56" borderId="0" xfId="118" applyNumberFormat="1" applyFont="1" applyFill="1" applyBorder="1" applyAlignment="1">
      <alignment vertical="center"/>
    </xf>
    <xf numFmtId="213" fontId="17" fillId="0" borderId="26" xfId="0" applyNumberFormat="1" applyFont="1" applyFill="1" applyBorder="1" applyAlignment="1">
      <alignment vertical="center"/>
    </xf>
    <xf numFmtId="213" fontId="17" fillId="0" borderId="54" xfId="0" applyNumberFormat="1" applyFont="1" applyFill="1" applyBorder="1" applyAlignment="1">
      <alignment vertical="center"/>
    </xf>
    <xf numFmtId="213" fontId="17" fillId="0" borderId="107" xfId="0" applyNumberFormat="1" applyFont="1" applyFill="1" applyBorder="1" applyAlignment="1">
      <alignment vertical="center"/>
    </xf>
    <xf numFmtId="214" fontId="17" fillId="0" borderId="108" xfId="0" applyNumberFormat="1" applyFont="1" applyFill="1" applyBorder="1" applyAlignment="1">
      <alignment vertical="center"/>
    </xf>
    <xf numFmtId="214" fontId="17" fillId="0" borderId="109" xfId="0" applyNumberFormat="1" applyFont="1" applyFill="1" applyBorder="1" applyAlignment="1">
      <alignment vertical="center"/>
    </xf>
    <xf numFmtId="213" fontId="17" fillId="0" borderId="40" xfId="0" applyNumberFormat="1" applyFont="1" applyFill="1" applyBorder="1" applyAlignment="1">
      <alignment vertical="center"/>
    </xf>
    <xf numFmtId="214" fontId="17" fillId="0" borderId="110" xfId="0" applyNumberFormat="1" applyFont="1" applyFill="1" applyBorder="1" applyAlignment="1">
      <alignment vertical="center"/>
    </xf>
    <xf numFmtId="213" fontId="17" fillId="0" borderId="111" xfId="0" applyNumberFormat="1" applyFont="1" applyFill="1" applyBorder="1" applyAlignment="1">
      <alignment vertical="center"/>
    </xf>
    <xf numFmtId="213" fontId="17" fillId="0" borderId="110" xfId="0" applyNumberFormat="1" applyFont="1" applyFill="1" applyBorder="1" applyAlignment="1">
      <alignment vertical="center"/>
    </xf>
    <xf numFmtId="213" fontId="16" fillId="0" borderId="86" xfId="0" applyNumberFormat="1" applyFont="1" applyFill="1" applyBorder="1" applyAlignment="1">
      <alignment vertical="center"/>
    </xf>
    <xf numFmtId="213" fontId="16" fillId="0" borderId="75" xfId="0" applyNumberFormat="1" applyFont="1" applyFill="1" applyBorder="1" applyAlignment="1">
      <alignment vertical="center"/>
    </xf>
    <xf numFmtId="213" fontId="17" fillId="0" borderId="112" xfId="0" applyNumberFormat="1" applyFont="1" applyFill="1" applyBorder="1" applyAlignment="1">
      <alignment vertical="center"/>
    </xf>
    <xf numFmtId="213" fontId="17" fillId="56" borderId="112" xfId="0" applyNumberFormat="1" applyFont="1" applyFill="1" applyBorder="1" applyAlignment="1">
      <alignment vertical="center"/>
    </xf>
    <xf numFmtId="213" fontId="17" fillId="0" borderId="113" xfId="0" applyNumberFormat="1" applyFont="1" applyFill="1" applyBorder="1" applyAlignment="1">
      <alignment vertical="center"/>
    </xf>
    <xf numFmtId="214" fontId="17" fillId="0" borderId="114" xfId="0" applyNumberFormat="1" applyFont="1" applyFill="1" applyBorder="1" applyAlignment="1">
      <alignment vertical="center"/>
    </xf>
    <xf numFmtId="213" fontId="16" fillId="0" borderId="105" xfId="0" applyNumberFormat="1" applyFont="1" applyFill="1" applyBorder="1" applyAlignment="1">
      <alignment vertical="center"/>
    </xf>
    <xf numFmtId="213" fontId="17" fillId="56" borderId="105" xfId="0" applyNumberFormat="1" applyFont="1" applyFill="1" applyBorder="1" applyAlignment="1">
      <alignment vertical="center"/>
    </xf>
    <xf numFmtId="213" fontId="17" fillId="0" borderId="115" xfId="0" applyNumberFormat="1" applyFont="1" applyFill="1" applyBorder="1" applyAlignment="1">
      <alignment vertical="center"/>
    </xf>
    <xf numFmtId="214" fontId="17" fillId="0" borderId="116" xfId="0" applyNumberFormat="1" applyFont="1" applyFill="1" applyBorder="1" applyAlignment="1">
      <alignment vertical="center"/>
    </xf>
    <xf numFmtId="214" fontId="17" fillId="0" borderId="117" xfId="0" applyNumberFormat="1" applyFont="1" applyFill="1" applyBorder="1" applyAlignment="1">
      <alignment vertical="center"/>
    </xf>
    <xf numFmtId="213" fontId="17" fillId="0" borderId="53" xfId="0" applyNumberFormat="1" applyFont="1" applyFill="1" applyBorder="1" applyAlignment="1">
      <alignment vertical="center"/>
    </xf>
    <xf numFmtId="214" fontId="17" fillId="0" borderId="118" xfId="0" applyNumberFormat="1" applyFont="1" applyFill="1" applyBorder="1" applyAlignment="1">
      <alignment vertical="center"/>
    </xf>
    <xf numFmtId="213" fontId="17" fillId="0" borderId="119" xfId="118" applyNumberFormat="1" applyFont="1" applyFill="1" applyBorder="1" applyAlignment="1">
      <alignment vertical="center"/>
    </xf>
    <xf numFmtId="213" fontId="17" fillId="0" borderId="115" xfId="118" applyNumberFormat="1" applyFont="1" applyFill="1" applyBorder="1" applyAlignment="1">
      <alignment vertical="center"/>
    </xf>
    <xf numFmtId="213" fontId="17" fillId="0" borderId="118" xfId="0" applyNumberFormat="1" applyFont="1" applyFill="1" applyBorder="1" applyAlignment="1">
      <alignment vertical="center"/>
    </xf>
    <xf numFmtId="213" fontId="17" fillId="0" borderId="119" xfId="0" applyNumberFormat="1" applyFont="1" applyFill="1" applyBorder="1" applyAlignment="1">
      <alignment vertical="center"/>
    </xf>
    <xf numFmtId="213" fontId="17" fillId="0" borderId="111" xfId="118" applyNumberFormat="1" applyFont="1" applyFill="1" applyBorder="1" applyAlignment="1">
      <alignment vertical="center"/>
    </xf>
    <xf numFmtId="213" fontId="17" fillId="0" borderId="107" xfId="118" applyNumberFormat="1" applyFont="1" applyFill="1" applyBorder="1" applyAlignment="1">
      <alignment vertical="center"/>
    </xf>
    <xf numFmtId="3" fontId="9" fillId="55" borderId="120" xfId="0" applyNumberFormat="1" applyFont="1" applyFill="1" applyBorder="1" applyAlignment="1">
      <alignment horizontal="center" vertical="center"/>
    </xf>
    <xf numFmtId="3" fontId="9" fillId="55" borderId="121" xfId="0" applyNumberFormat="1" applyFont="1" applyFill="1" applyBorder="1" applyAlignment="1">
      <alignment horizontal="center" vertical="center" shrinkToFit="1"/>
    </xf>
    <xf numFmtId="213" fontId="17" fillId="0" borderId="50" xfId="0" applyNumberFormat="1" applyFont="1" applyFill="1" applyBorder="1" applyAlignment="1">
      <alignment vertical="center"/>
    </xf>
    <xf numFmtId="213" fontId="17" fillId="0" borderId="49" xfId="0" applyNumberFormat="1" applyFont="1" applyFill="1" applyBorder="1" applyAlignment="1">
      <alignment vertical="center"/>
    </xf>
    <xf numFmtId="213" fontId="17" fillId="0" borderId="51" xfId="0" applyNumberFormat="1" applyFont="1" applyFill="1" applyBorder="1" applyAlignment="1">
      <alignment vertical="center"/>
    </xf>
    <xf numFmtId="213" fontId="17" fillId="0" borderId="122" xfId="0" applyNumberFormat="1" applyFont="1" applyFill="1" applyBorder="1" applyAlignment="1">
      <alignment vertical="center"/>
    </xf>
    <xf numFmtId="213" fontId="17" fillId="0" borderId="123" xfId="0" applyNumberFormat="1" applyFont="1" applyFill="1" applyBorder="1" applyAlignment="1">
      <alignment vertical="center"/>
    </xf>
    <xf numFmtId="213" fontId="17" fillId="0" borderId="124" xfId="0" applyNumberFormat="1" applyFont="1" applyFill="1" applyBorder="1" applyAlignment="1">
      <alignment vertical="center"/>
    </xf>
    <xf numFmtId="213" fontId="17" fillId="0" borderId="125" xfId="0" applyNumberFormat="1" applyFont="1" applyFill="1" applyBorder="1" applyAlignment="1">
      <alignment vertical="center"/>
    </xf>
    <xf numFmtId="213" fontId="17" fillId="0" borderId="48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horizontal="center" vertical="center"/>
    </xf>
    <xf numFmtId="213" fontId="40" fillId="57" borderId="121" xfId="118" applyNumberFormat="1" applyFont="1" applyFill="1" applyBorder="1" applyAlignment="1">
      <alignment vertical="center"/>
    </xf>
    <xf numFmtId="213" fontId="40" fillId="57" borderId="34" xfId="118" applyNumberFormat="1" applyFont="1" applyFill="1" applyBorder="1" applyAlignment="1">
      <alignment vertical="center"/>
    </xf>
    <xf numFmtId="213" fontId="40" fillId="57" borderId="126" xfId="118" applyNumberFormat="1" applyFont="1" applyFill="1" applyBorder="1" applyAlignment="1">
      <alignment vertical="center"/>
    </xf>
    <xf numFmtId="213" fontId="41" fillId="0" borderId="127" xfId="118" applyNumberFormat="1" applyFont="1" applyBorder="1" applyAlignment="1">
      <alignment vertical="center"/>
    </xf>
    <xf numFmtId="213" fontId="40" fillId="57" borderId="128" xfId="118" applyNumberFormat="1" applyFont="1" applyFill="1" applyBorder="1" applyAlignment="1">
      <alignment vertical="center"/>
    </xf>
    <xf numFmtId="213" fontId="40" fillId="57" borderId="32" xfId="118" applyNumberFormat="1" applyFont="1" applyFill="1" applyBorder="1" applyAlignment="1">
      <alignment vertical="center"/>
    </xf>
    <xf numFmtId="213" fontId="40" fillId="57" borderId="129" xfId="118" applyNumberFormat="1" applyFont="1" applyFill="1" applyBorder="1" applyAlignment="1">
      <alignment vertical="center"/>
    </xf>
    <xf numFmtId="213" fontId="40" fillId="57" borderId="130" xfId="118" applyNumberFormat="1" applyFont="1" applyFill="1" applyBorder="1" applyAlignment="1">
      <alignment vertical="center"/>
    </xf>
    <xf numFmtId="213" fontId="40" fillId="57" borderId="131" xfId="118" applyNumberFormat="1" applyFont="1" applyFill="1" applyBorder="1" applyAlignment="1">
      <alignment vertical="center"/>
    </xf>
    <xf numFmtId="213" fontId="40" fillId="57" borderId="132" xfId="118" applyNumberFormat="1" applyFont="1" applyFill="1" applyBorder="1" applyAlignment="1">
      <alignment vertical="center"/>
    </xf>
    <xf numFmtId="213" fontId="41" fillId="0" borderId="133" xfId="118" applyNumberFormat="1" applyFont="1" applyBorder="1" applyAlignment="1">
      <alignment vertical="center"/>
    </xf>
    <xf numFmtId="213" fontId="40" fillId="57" borderId="134" xfId="118" applyNumberFormat="1" applyFont="1" applyFill="1" applyBorder="1" applyAlignment="1">
      <alignment vertical="center"/>
    </xf>
    <xf numFmtId="213" fontId="40" fillId="57" borderId="135" xfId="118" applyNumberFormat="1" applyFont="1" applyFill="1" applyBorder="1" applyAlignment="1">
      <alignment vertical="center"/>
    </xf>
    <xf numFmtId="213" fontId="41" fillId="0" borderId="136" xfId="118" applyNumberFormat="1" applyFont="1" applyBorder="1" applyAlignment="1">
      <alignment vertical="center"/>
    </xf>
    <xf numFmtId="213" fontId="41" fillId="0" borderId="137" xfId="118" applyNumberFormat="1" applyFont="1" applyBorder="1" applyAlignment="1">
      <alignment vertical="center"/>
    </xf>
    <xf numFmtId="213" fontId="41" fillId="0" borderId="138" xfId="118" applyNumberFormat="1" applyFont="1" applyBorder="1" applyAlignment="1">
      <alignment vertical="center"/>
    </xf>
    <xf numFmtId="213" fontId="41" fillId="0" borderId="34" xfId="118" applyNumberFormat="1" applyFont="1" applyBorder="1" applyAlignment="1">
      <alignment vertical="center"/>
    </xf>
    <xf numFmtId="213" fontId="41" fillId="0" borderId="126" xfId="118" applyNumberFormat="1" applyFont="1" applyBorder="1" applyAlignment="1">
      <alignment vertical="center"/>
    </xf>
    <xf numFmtId="214" fontId="41" fillId="0" borderId="63" xfId="118" applyNumberFormat="1" applyFont="1" applyBorder="1" applyAlignment="1">
      <alignment vertical="center"/>
    </xf>
    <xf numFmtId="214" fontId="41" fillId="0" borderId="127" xfId="118" applyNumberFormat="1" applyFont="1" applyBorder="1" applyAlignment="1">
      <alignment vertical="center"/>
    </xf>
    <xf numFmtId="214" fontId="41" fillId="0" borderId="139" xfId="118" applyNumberFormat="1" applyFont="1" applyBorder="1" applyAlignment="1">
      <alignment vertical="center"/>
    </xf>
    <xf numFmtId="214" fontId="41" fillId="0" borderId="140" xfId="118" applyNumberFormat="1" applyFont="1" applyBorder="1" applyAlignment="1">
      <alignment vertical="center"/>
    </xf>
    <xf numFmtId="214" fontId="41" fillId="0" borderId="141" xfId="118" applyNumberFormat="1" applyFont="1" applyBorder="1" applyAlignment="1">
      <alignment vertical="center"/>
    </xf>
    <xf numFmtId="214" fontId="41" fillId="0" borderId="142" xfId="118" applyNumberFormat="1" applyFont="1" applyBorder="1" applyAlignment="1">
      <alignment vertical="center"/>
    </xf>
    <xf numFmtId="214" fontId="41" fillId="0" borderId="143" xfId="118" applyNumberFormat="1" applyFont="1" applyBorder="1" applyAlignment="1">
      <alignment vertical="center"/>
    </xf>
    <xf numFmtId="214" fontId="41" fillId="0" borderId="144" xfId="118" applyNumberFormat="1" applyFont="1" applyBorder="1" applyAlignment="1">
      <alignment vertical="center"/>
    </xf>
    <xf numFmtId="214" fontId="41" fillId="0" borderId="145" xfId="118" applyNumberFormat="1" applyFont="1" applyBorder="1" applyAlignment="1">
      <alignment vertical="center"/>
    </xf>
    <xf numFmtId="214" fontId="41" fillId="0" borderId="146" xfId="118" applyNumberFormat="1" applyFont="1" applyBorder="1" applyAlignment="1">
      <alignment vertical="center"/>
    </xf>
    <xf numFmtId="214" fontId="41" fillId="0" borderId="147" xfId="118" applyNumberFormat="1" applyFont="1" applyBorder="1" applyAlignment="1">
      <alignment vertical="center"/>
    </xf>
    <xf numFmtId="214" fontId="41" fillId="0" borderId="148" xfId="118" applyNumberFormat="1" applyFont="1" applyBorder="1" applyAlignment="1">
      <alignment vertical="center"/>
    </xf>
    <xf numFmtId="214" fontId="41" fillId="0" borderId="149" xfId="118" applyNumberFormat="1" applyFont="1" applyBorder="1" applyAlignment="1">
      <alignment vertical="center"/>
    </xf>
    <xf numFmtId="214" fontId="41" fillId="0" borderId="150" xfId="118" applyNumberFormat="1" applyFont="1" applyBorder="1" applyAlignment="1">
      <alignment vertical="center"/>
    </xf>
    <xf numFmtId="214" fontId="41" fillId="0" borderId="151" xfId="118" applyNumberFormat="1" applyFont="1" applyBorder="1" applyAlignment="1">
      <alignment vertical="center"/>
    </xf>
    <xf numFmtId="214" fontId="41" fillId="0" borderId="58" xfId="118" applyNumberFormat="1" applyFont="1" applyBorder="1" applyAlignment="1">
      <alignment vertical="center"/>
    </xf>
    <xf numFmtId="214" fontId="41" fillId="0" borderId="152" xfId="118" applyNumberFormat="1" applyFont="1" applyBorder="1" applyAlignment="1">
      <alignment vertical="center"/>
    </xf>
    <xf numFmtId="214" fontId="41" fillId="0" borderId="153" xfId="118" applyNumberFormat="1" applyFont="1" applyBorder="1" applyAlignment="1">
      <alignment vertical="center"/>
    </xf>
    <xf numFmtId="214" fontId="41" fillId="0" borderId="154" xfId="118" applyNumberFormat="1" applyFont="1" applyBorder="1" applyAlignment="1">
      <alignment vertical="center"/>
    </xf>
    <xf numFmtId="214" fontId="41" fillId="0" borderId="155" xfId="118" applyNumberFormat="1" applyFont="1" applyBorder="1" applyAlignment="1">
      <alignment vertical="center"/>
    </xf>
    <xf numFmtId="214" fontId="41" fillId="0" borderId="156" xfId="118" applyNumberFormat="1" applyFont="1" applyBorder="1" applyAlignment="1">
      <alignment vertical="center"/>
    </xf>
    <xf numFmtId="38" fontId="43" fillId="0" borderId="0" xfId="118" applyNumberFormat="1" applyFont="1" applyAlignment="1">
      <alignment/>
    </xf>
    <xf numFmtId="38" fontId="41" fillId="58" borderId="157" xfId="118" applyNumberFormat="1" applyFont="1" applyFill="1" applyBorder="1" applyAlignment="1">
      <alignment horizontal="center" vertical="center"/>
    </xf>
    <xf numFmtId="38" fontId="41" fillId="58" borderId="158" xfId="118" applyNumberFormat="1" applyFont="1" applyFill="1" applyBorder="1" applyAlignment="1">
      <alignment horizontal="center" vertical="center"/>
    </xf>
    <xf numFmtId="183" fontId="41" fillId="58" borderId="62" xfId="118" applyNumberFormat="1" applyFont="1" applyFill="1" applyBorder="1" applyAlignment="1">
      <alignment horizontal="center" vertical="center"/>
    </xf>
    <xf numFmtId="183" fontId="41" fillId="58" borderId="159" xfId="118" applyNumberFormat="1" applyFont="1" applyFill="1" applyBorder="1" applyAlignment="1">
      <alignment horizontal="center" vertical="center"/>
    </xf>
    <xf numFmtId="183" fontId="41" fillId="58" borderId="160" xfId="118" applyNumberFormat="1" applyFont="1" applyFill="1" applyBorder="1" applyAlignment="1">
      <alignment horizontal="center" vertical="center"/>
    </xf>
    <xf numFmtId="38" fontId="41" fillId="58" borderId="161" xfId="118" applyNumberFormat="1" applyFont="1" applyFill="1" applyBorder="1" applyAlignment="1">
      <alignment vertical="center"/>
    </xf>
    <xf numFmtId="38" fontId="41" fillId="58" borderId="162" xfId="118" applyNumberFormat="1" applyFont="1" applyFill="1" applyBorder="1" applyAlignment="1">
      <alignment horizontal="right" vertical="center"/>
    </xf>
    <xf numFmtId="38" fontId="41" fillId="58" borderId="163" xfId="118" applyNumberFormat="1" applyFont="1" applyFill="1" applyBorder="1" applyAlignment="1">
      <alignment horizontal="right" vertical="center"/>
    </xf>
    <xf numFmtId="38" fontId="41" fillId="58" borderId="164" xfId="118" applyNumberFormat="1" applyFont="1" applyFill="1" applyBorder="1" applyAlignment="1">
      <alignment horizontal="right" vertical="center"/>
    </xf>
    <xf numFmtId="38" fontId="41" fillId="58" borderId="165" xfId="118" applyNumberFormat="1" applyFont="1" applyFill="1" applyBorder="1" applyAlignment="1">
      <alignment horizontal="right" vertical="center"/>
    </xf>
    <xf numFmtId="183" fontId="41" fillId="58" borderId="166" xfId="118" applyNumberFormat="1" applyFont="1" applyFill="1" applyBorder="1" applyAlignment="1">
      <alignment horizontal="center" vertical="center"/>
    </xf>
    <xf numFmtId="183" fontId="41" fillId="58" borderId="162" xfId="118" applyNumberFormat="1" applyFont="1" applyFill="1" applyBorder="1" applyAlignment="1">
      <alignment horizontal="center" vertical="center"/>
    </xf>
    <xf numFmtId="183" fontId="41" fillId="58" borderId="167" xfId="118" applyNumberFormat="1" applyFont="1" applyFill="1" applyBorder="1" applyAlignment="1">
      <alignment horizontal="center" vertical="center"/>
    </xf>
    <xf numFmtId="0" fontId="43" fillId="0" borderId="0" xfId="152" applyFont="1" applyFill="1" applyBorder="1" applyAlignment="1">
      <alignment vertical="center"/>
      <protection/>
    </xf>
    <xf numFmtId="0" fontId="41" fillId="0" borderId="168" xfId="0" applyFont="1" applyFill="1" applyBorder="1" applyAlignment="1">
      <alignment vertical="center"/>
    </xf>
    <xf numFmtId="0" fontId="41" fillId="0" borderId="169" xfId="0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58" borderId="170" xfId="0" applyFont="1" applyFill="1" applyBorder="1" applyAlignment="1">
      <alignment vertical="center"/>
    </xf>
    <xf numFmtId="0" fontId="41" fillId="58" borderId="170" xfId="0" applyFont="1" applyFill="1" applyBorder="1" applyAlignment="1">
      <alignment horizontal="center" vertical="center"/>
    </xf>
    <xf numFmtId="0" fontId="41" fillId="58" borderId="171" xfId="0" applyFont="1" applyFill="1" applyBorder="1" applyAlignment="1">
      <alignment horizontal="center" vertical="center"/>
    </xf>
    <xf numFmtId="0" fontId="41" fillId="58" borderId="172" xfId="0" applyFont="1" applyFill="1" applyBorder="1" applyAlignment="1">
      <alignment horizontal="center" vertical="center"/>
    </xf>
    <xf numFmtId="0" fontId="41" fillId="58" borderId="173" xfId="0" applyFont="1" applyFill="1" applyBorder="1" applyAlignment="1">
      <alignment horizontal="center" vertical="center"/>
    </xf>
    <xf numFmtId="0" fontId="41" fillId="58" borderId="174" xfId="0" applyFont="1" applyFill="1" applyBorder="1" applyAlignment="1">
      <alignment horizontal="right" vertical="center"/>
    </xf>
    <xf numFmtId="0" fontId="41" fillId="58" borderId="175" xfId="0" applyFont="1" applyFill="1" applyBorder="1" applyAlignment="1">
      <alignment horizontal="center" vertical="center"/>
    </xf>
    <xf numFmtId="0" fontId="41" fillId="58" borderId="173" xfId="0" applyFont="1" applyFill="1" applyBorder="1" applyAlignment="1">
      <alignment vertical="center"/>
    </xf>
    <xf numFmtId="0" fontId="41" fillId="58" borderId="173" xfId="0" applyFont="1" applyFill="1" applyBorder="1" applyAlignment="1">
      <alignment horizontal="right" vertical="center"/>
    </xf>
    <xf numFmtId="0" fontId="41" fillId="58" borderId="175" xfId="0" applyFont="1" applyFill="1" applyBorder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213" fontId="41" fillId="0" borderId="168" xfId="118" applyNumberFormat="1" applyFont="1" applyFill="1" applyBorder="1" applyAlignment="1">
      <alignment vertical="center"/>
    </xf>
    <xf numFmtId="213" fontId="41" fillId="0" borderId="176" xfId="118" applyNumberFormat="1" applyFont="1" applyFill="1" applyBorder="1" applyAlignment="1">
      <alignment vertical="center"/>
    </xf>
    <xf numFmtId="213" fontId="41" fillId="0" borderId="177" xfId="118" applyNumberFormat="1" applyFont="1" applyFill="1" applyBorder="1" applyAlignment="1">
      <alignment vertical="center"/>
    </xf>
    <xf numFmtId="213" fontId="41" fillId="0" borderId="178" xfId="118" applyNumberFormat="1" applyFont="1" applyFill="1" applyBorder="1" applyAlignment="1">
      <alignment vertical="center"/>
    </xf>
    <xf numFmtId="213" fontId="41" fillId="0" borderId="179" xfId="118" applyNumberFormat="1" applyFont="1" applyFill="1" applyBorder="1" applyAlignment="1">
      <alignment vertical="center"/>
    </xf>
    <xf numFmtId="213" fontId="41" fillId="0" borderId="180" xfId="118" applyNumberFormat="1" applyFont="1" applyFill="1" applyBorder="1" applyAlignment="1">
      <alignment horizontal="right" vertical="center"/>
    </xf>
    <xf numFmtId="181" fontId="1" fillId="0" borderId="0" xfId="150" applyNumberFormat="1" applyFont="1">
      <alignment vertical="center"/>
      <protection/>
    </xf>
    <xf numFmtId="181" fontId="21" fillId="0" borderId="38" xfId="150" applyNumberFormat="1" applyFont="1" applyBorder="1" applyAlignment="1">
      <alignment horizontal="center" vertical="center"/>
      <protection/>
    </xf>
    <xf numFmtId="181" fontId="21" fillId="0" borderId="53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 quotePrefix="1">
      <alignment horizontal="right"/>
      <protection/>
    </xf>
    <xf numFmtId="214" fontId="41" fillId="0" borderId="181" xfId="118" applyNumberFormat="1" applyFont="1" applyBorder="1" applyAlignment="1">
      <alignment vertical="center"/>
    </xf>
    <xf numFmtId="214" fontId="41" fillId="0" borderId="182" xfId="118" applyNumberFormat="1" applyFont="1" applyBorder="1" applyAlignment="1">
      <alignment vertical="center"/>
    </xf>
    <xf numFmtId="214" fontId="40" fillId="57" borderId="143" xfId="118" applyNumberFormat="1" applyFont="1" applyFill="1" applyBorder="1" applyAlignment="1">
      <alignment vertical="center"/>
    </xf>
    <xf numFmtId="0" fontId="41" fillId="0" borderId="183" xfId="0" applyFont="1" applyFill="1" applyBorder="1" applyAlignment="1">
      <alignment vertical="center"/>
    </xf>
    <xf numFmtId="213" fontId="41" fillId="0" borderId="164" xfId="118" applyNumberFormat="1" applyFont="1" applyFill="1" applyBorder="1" applyAlignment="1">
      <alignment vertical="center"/>
    </xf>
    <xf numFmtId="213" fontId="41" fillId="0" borderId="184" xfId="118" applyNumberFormat="1" applyFont="1" applyFill="1" applyBorder="1" applyAlignment="1">
      <alignment vertical="center"/>
    </xf>
    <xf numFmtId="213" fontId="41" fillId="0" borderId="167" xfId="118" applyNumberFormat="1" applyFont="1" applyFill="1" applyBorder="1" applyAlignment="1">
      <alignment horizontal="right" vertical="center"/>
    </xf>
    <xf numFmtId="210" fontId="15" fillId="0" borderId="0" xfId="150" applyNumberFormat="1" applyFill="1" applyBorder="1">
      <alignment vertical="center"/>
      <protection/>
    </xf>
    <xf numFmtId="210" fontId="15" fillId="0" borderId="185" xfId="150" applyNumberFormat="1" applyFill="1" applyBorder="1">
      <alignment vertical="center"/>
      <protection/>
    </xf>
    <xf numFmtId="210" fontId="15" fillId="0" borderId="164" xfId="150" applyNumberFormat="1" applyFill="1" applyBorder="1">
      <alignment vertical="center"/>
      <protection/>
    </xf>
    <xf numFmtId="181" fontId="43" fillId="0" borderId="0" xfId="150" applyNumberFormat="1" applyFont="1">
      <alignment vertical="center"/>
      <protection/>
    </xf>
    <xf numFmtId="196" fontId="15" fillId="0" borderId="0" xfId="150" applyNumberFormat="1" applyAlignment="1">
      <alignment horizontal="right" vertical="center"/>
      <protection/>
    </xf>
    <xf numFmtId="196" fontId="15" fillId="0" borderId="0" xfId="150" applyNumberFormat="1" applyAlignment="1">
      <alignment horizontal="left" vertical="center"/>
      <protection/>
    </xf>
    <xf numFmtId="196" fontId="15" fillId="0" borderId="60" xfId="150" applyNumberFormat="1" applyFill="1" applyBorder="1" applyAlignment="1">
      <alignment horizontal="left" vertical="center"/>
      <protection/>
    </xf>
    <xf numFmtId="196" fontId="15" fillId="0" borderId="26" xfId="150" applyNumberFormat="1" applyFill="1" applyBorder="1" applyAlignment="1">
      <alignment horizontal="left" vertical="center"/>
      <protection/>
    </xf>
    <xf numFmtId="196" fontId="15" fillId="0" borderId="61" xfId="150" applyNumberFormat="1" applyFill="1" applyBorder="1" applyAlignment="1">
      <alignment horizontal="left" vertical="center"/>
      <protection/>
    </xf>
    <xf numFmtId="196" fontId="15" fillId="0" borderId="58" xfId="150" applyNumberFormat="1" applyFill="1" applyBorder="1" applyAlignment="1">
      <alignment horizontal="left" vertical="center"/>
      <protection/>
    </xf>
    <xf numFmtId="196" fontId="15" fillId="0" borderId="186" xfId="150" applyNumberFormat="1" applyFill="1" applyBorder="1" applyAlignment="1">
      <alignment horizontal="left" vertical="center"/>
      <protection/>
    </xf>
    <xf numFmtId="196" fontId="15" fillId="0" borderId="187" xfId="150" applyNumberFormat="1" applyFill="1" applyBorder="1" applyAlignment="1">
      <alignment horizontal="left" vertical="center"/>
      <protection/>
    </xf>
    <xf numFmtId="196" fontId="15" fillId="0" borderId="33" xfId="150" applyNumberFormat="1" applyFill="1" applyBorder="1" applyAlignment="1">
      <alignment horizontal="centerContinuous" vertical="center" shrinkToFit="1"/>
      <protection/>
    </xf>
    <xf numFmtId="196" fontId="15" fillId="0" borderId="60" xfId="150" applyNumberFormat="1" applyFill="1" applyBorder="1" applyAlignment="1">
      <alignment horizontal="centerContinuous" vertical="center"/>
      <protection/>
    </xf>
    <xf numFmtId="196" fontId="15" fillId="0" borderId="0" xfId="150" applyNumberFormat="1" applyFill="1" applyBorder="1" applyAlignment="1">
      <alignment horizontal="centerContinuous" vertical="center" shrinkToFit="1"/>
      <protection/>
    </xf>
    <xf numFmtId="196" fontId="15" fillId="0" borderId="26" xfId="150" applyNumberFormat="1" applyFill="1" applyBorder="1" applyAlignment="1">
      <alignment horizontal="centerContinuous" vertical="center"/>
      <protection/>
    </xf>
    <xf numFmtId="196" fontId="20" fillId="0" borderId="0" xfId="150" applyNumberFormat="1" applyFont="1">
      <alignment vertical="center"/>
      <protection/>
    </xf>
    <xf numFmtId="189" fontId="43" fillId="0" borderId="0" xfId="150" applyNumberFormat="1" applyFont="1" applyFill="1" applyAlignment="1">
      <alignment vertical="center"/>
      <protection/>
    </xf>
    <xf numFmtId="189" fontId="41" fillId="0" borderId="0" xfId="150" applyNumberFormat="1" applyFont="1" applyFill="1" applyAlignment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150" applyFont="1">
      <alignment vertical="center"/>
      <protection/>
    </xf>
    <xf numFmtId="189" fontId="41" fillId="59" borderId="38" xfId="150" applyNumberFormat="1" applyFont="1" applyFill="1" applyBorder="1" applyAlignment="1">
      <alignment horizontal="left" vertical="center"/>
      <protection/>
    </xf>
    <xf numFmtId="216" fontId="41" fillId="59" borderId="61" xfId="150" applyNumberFormat="1" applyFont="1" applyFill="1" applyBorder="1" applyAlignment="1">
      <alignment vertical="center"/>
      <protection/>
    </xf>
    <xf numFmtId="189" fontId="41" fillId="59" borderId="39" xfId="150" applyNumberFormat="1" applyFont="1" applyFill="1" applyBorder="1" applyAlignment="1">
      <alignment vertical="center" shrinkToFit="1"/>
      <protection/>
    </xf>
    <xf numFmtId="216" fontId="41" fillId="59" borderId="58" xfId="150" applyNumberFormat="1" applyFont="1" applyFill="1" applyBorder="1" applyAlignment="1">
      <alignment vertical="center"/>
      <protection/>
    </xf>
    <xf numFmtId="189" fontId="41" fillId="59" borderId="38" xfId="150" applyNumberFormat="1" applyFont="1" applyFill="1" applyBorder="1" applyAlignment="1">
      <alignment vertical="center" shrinkToFit="1"/>
      <protection/>
    </xf>
    <xf numFmtId="189" fontId="41" fillId="59" borderId="37" xfId="150" applyNumberFormat="1" applyFont="1" applyFill="1" applyBorder="1" applyAlignment="1">
      <alignment vertical="center" shrinkToFit="1"/>
      <protection/>
    </xf>
    <xf numFmtId="216" fontId="41" fillId="59" borderId="60" xfId="150" applyNumberFormat="1" applyFont="1" applyFill="1" applyBorder="1" applyAlignment="1">
      <alignment vertical="center"/>
      <protection/>
    </xf>
    <xf numFmtId="189" fontId="41" fillId="59" borderId="53" xfId="150" applyNumberFormat="1" applyFont="1" applyFill="1" applyBorder="1" applyAlignment="1">
      <alignment vertical="center" shrinkToFit="1"/>
      <protection/>
    </xf>
    <xf numFmtId="216" fontId="41" fillId="59" borderId="118" xfId="150" applyNumberFormat="1" applyFont="1" applyFill="1" applyBorder="1" applyAlignment="1">
      <alignment vertical="center"/>
      <protection/>
    </xf>
    <xf numFmtId="189" fontId="41" fillId="0" borderId="53" xfId="150" applyNumberFormat="1" applyFont="1" applyFill="1" applyBorder="1">
      <alignment vertical="center"/>
      <protection/>
    </xf>
    <xf numFmtId="216" fontId="41" fillId="0" borderId="118" xfId="150" applyNumberFormat="1" applyFont="1" applyBorder="1" applyAlignment="1">
      <alignment vertical="center"/>
      <protection/>
    </xf>
    <xf numFmtId="0" fontId="41" fillId="0" borderId="0" xfId="150" applyFont="1" applyBorder="1">
      <alignment vertical="center"/>
      <protection/>
    </xf>
    <xf numFmtId="189" fontId="41" fillId="0" borderId="40" xfId="150" applyNumberFormat="1" applyFont="1" applyFill="1" applyBorder="1">
      <alignment vertical="center"/>
      <protection/>
    </xf>
    <xf numFmtId="216" fontId="41" fillId="0" borderId="110" xfId="150" applyNumberFormat="1" applyFont="1" applyBorder="1" applyAlignment="1">
      <alignment vertical="center"/>
      <protection/>
    </xf>
    <xf numFmtId="189" fontId="41" fillId="0" borderId="0" xfId="150" applyNumberFormat="1" applyFont="1" applyFill="1">
      <alignment vertical="center"/>
      <protection/>
    </xf>
    <xf numFmtId="199" fontId="41" fillId="0" borderId="0" xfId="150" applyNumberFormat="1" applyFont="1">
      <alignment vertical="center"/>
      <protection/>
    </xf>
    <xf numFmtId="189" fontId="41" fillId="0" borderId="0" xfId="150" applyNumberFormat="1" applyFont="1">
      <alignment vertical="center"/>
      <protection/>
    </xf>
    <xf numFmtId="215" fontId="41" fillId="59" borderId="36" xfId="150" applyNumberFormat="1" applyFont="1" applyFill="1" applyBorder="1" applyAlignment="1">
      <alignment vertical="center" shrinkToFit="1"/>
      <protection/>
    </xf>
    <xf numFmtId="215" fontId="41" fillId="59" borderId="129" xfId="150" applyNumberFormat="1" applyFont="1" applyFill="1" applyBorder="1" applyAlignment="1">
      <alignment vertical="center" shrinkToFit="1"/>
      <protection/>
    </xf>
    <xf numFmtId="215" fontId="41" fillId="59" borderId="56" xfId="150" applyNumberFormat="1" applyFont="1" applyFill="1" applyBorder="1" applyAlignment="1">
      <alignment vertical="center" shrinkToFit="1"/>
      <protection/>
    </xf>
    <xf numFmtId="215" fontId="41" fillId="59" borderId="126" xfId="150" applyNumberFormat="1" applyFont="1" applyFill="1" applyBorder="1" applyAlignment="1">
      <alignment vertical="center" shrinkToFit="1"/>
      <protection/>
    </xf>
    <xf numFmtId="215" fontId="41" fillId="59" borderId="64" xfId="150" applyNumberFormat="1" applyFont="1" applyFill="1" applyBorder="1" applyAlignment="1">
      <alignment vertical="center" shrinkToFit="1"/>
      <protection/>
    </xf>
    <xf numFmtId="215" fontId="41" fillId="59" borderId="158" xfId="150" applyNumberFormat="1" applyFont="1" applyFill="1" applyBorder="1" applyAlignment="1">
      <alignment vertical="center" shrinkToFit="1"/>
      <protection/>
    </xf>
    <xf numFmtId="215" fontId="41" fillId="59" borderId="119" xfId="150" applyNumberFormat="1" applyFont="1" applyFill="1" applyBorder="1" applyAlignment="1">
      <alignment vertical="center" shrinkToFit="1"/>
      <protection/>
    </xf>
    <xf numFmtId="215" fontId="41" fillId="59" borderId="188" xfId="150" applyNumberFormat="1" applyFont="1" applyFill="1" applyBorder="1" applyAlignment="1">
      <alignment vertical="center" shrinkToFit="1"/>
      <protection/>
    </xf>
    <xf numFmtId="216" fontId="41" fillId="59" borderId="57" xfId="150" applyNumberFormat="1" applyFont="1" applyFill="1" applyBorder="1" applyAlignment="1">
      <alignment vertical="center"/>
      <protection/>
    </xf>
    <xf numFmtId="216" fontId="41" fillId="59" borderId="35" xfId="150" applyNumberFormat="1" applyFont="1" applyFill="1" applyBorder="1" applyAlignment="1">
      <alignment vertical="center" shrinkToFit="1"/>
      <protection/>
    </xf>
    <xf numFmtId="216" fontId="41" fillId="59" borderId="57" xfId="150" applyNumberFormat="1" applyFont="1" applyFill="1" applyBorder="1" applyAlignment="1">
      <alignment vertical="center" shrinkToFit="1"/>
      <protection/>
    </xf>
    <xf numFmtId="216" fontId="41" fillId="59" borderId="59" xfId="150" applyNumberFormat="1" applyFont="1" applyFill="1" applyBorder="1" applyAlignment="1">
      <alignment vertical="center" shrinkToFit="1"/>
      <protection/>
    </xf>
    <xf numFmtId="216" fontId="41" fillId="59" borderId="117" xfId="150" applyNumberFormat="1" applyFont="1" applyFill="1" applyBorder="1" applyAlignment="1">
      <alignment vertical="center" shrinkToFit="1"/>
      <protection/>
    </xf>
    <xf numFmtId="216" fontId="41" fillId="0" borderId="117" xfId="150" applyNumberFormat="1" applyFont="1" applyFill="1" applyBorder="1" applyAlignment="1">
      <alignment vertical="center"/>
      <protection/>
    </xf>
    <xf numFmtId="216" fontId="41" fillId="0" borderId="109" xfId="150" applyNumberFormat="1" applyFont="1" applyFill="1" applyBorder="1" applyAlignment="1">
      <alignment vertical="center"/>
      <protection/>
    </xf>
    <xf numFmtId="215" fontId="41" fillId="59" borderId="56" xfId="150" applyNumberFormat="1" applyFont="1" applyFill="1" applyBorder="1" applyAlignment="1">
      <alignment vertical="center"/>
      <protection/>
    </xf>
    <xf numFmtId="215" fontId="41" fillId="59" borderId="126" xfId="150" applyNumberFormat="1" applyFont="1" applyFill="1" applyBorder="1" applyAlignment="1">
      <alignment vertical="center"/>
      <protection/>
    </xf>
    <xf numFmtId="215" fontId="41" fillId="59" borderId="34" xfId="150" applyNumberFormat="1" applyFont="1" applyFill="1" applyBorder="1" applyAlignment="1">
      <alignment vertical="center"/>
      <protection/>
    </xf>
    <xf numFmtId="215" fontId="41" fillId="59" borderId="189" xfId="150" applyNumberFormat="1" applyFont="1" applyFill="1" applyBorder="1" applyAlignment="1">
      <alignment vertical="center"/>
      <protection/>
    </xf>
    <xf numFmtId="215" fontId="41" fillId="59" borderId="63" xfId="150" applyNumberFormat="1" applyFont="1" applyFill="1" applyBorder="1" applyAlignment="1">
      <alignment vertical="center"/>
      <protection/>
    </xf>
    <xf numFmtId="215" fontId="41" fillId="59" borderId="32" xfId="150" applyNumberFormat="1" applyFont="1" applyFill="1" applyBorder="1" applyAlignment="1">
      <alignment vertical="center"/>
      <protection/>
    </xf>
    <xf numFmtId="215" fontId="41" fillId="59" borderId="135" xfId="150" applyNumberFormat="1" applyFont="1" applyFill="1" applyBorder="1" applyAlignment="1">
      <alignment vertical="center"/>
      <protection/>
    </xf>
    <xf numFmtId="215" fontId="41" fillId="59" borderId="140" xfId="150" applyNumberFormat="1" applyFont="1" applyFill="1" applyBorder="1" applyAlignment="1">
      <alignment vertical="center"/>
      <protection/>
    </xf>
    <xf numFmtId="215" fontId="41" fillId="59" borderId="32" xfId="120" applyNumberFormat="1" applyFont="1" applyFill="1" applyBorder="1" applyAlignment="1">
      <alignment vertical="center"/>
    </xf>
    <xf numFmtId="215" fontId="41" fillId="59" borderId="135" xfId="120" applyNumberFormat="1" applyFont="1" applyFill="1" applyBorder="1" applyAlignment="1">
      <alignment vertical="center"/>
    </xf>
    <xf numFmtId="215" fontId="41" fillId="59" borderId="33" xfId="150" applyNumberFormat="1" applyFont="1" applyFill="1" applyBorder="1" applyAlignment="1">
      <alignment vertical="center"/>
      <protection/>
    </xf>
    <xf numFmtId="215" fontId="41" fillId="59" borderId="190" xfId="150" applyNumberFormat="1" applyFont="1" applyFill="1" applyBorder="1" applyAlignment="1">
      <alignment vertical="center"/>
      <protection/>
    </xf>
    <xf numFmtId="215" fontId="41" fillId="59" borderId="62" xfId="150" applyNumberFormat="1" applyFont="1" applyFill="1" applyBorder="1" applyAlignment="1">
      <alignment vertical="center"/>
      <protection/>
    </xf>
    <xf numFmtId="215" fontId="41" fillId="59" borderId="115" xfId="150" applyNumberFormat="1" applyFont="1" applyFill="1" applyBorder="1" applyAlignment="1">
      <alignment vertical="center"/>
      <protection/>
    </xf>
    <xf numFmtId="215" fontId="41" fillId="59" borderId="191" xfId="150" applyNumberFormat="1" applyFont="1" applyFill="1" applyBorder="1" applyAlignment="1">
      <alignment vertical="center"/>
      <protection/>
    </xf>
    <xf numFmtId="215" fontId="41" fillId="59" borderId="192" xfId="150" applyNumberFormat="1" applyFont="1" applyFill="1" applyBorder="1" applyAlignment="1">
      <alignment vertical="center"/>
      <protection/>
    </xf>
    <xf numFmtId="215" fontId="41" fillId="0" borderId="119" xfId="150" applyNumberFormat="1" applyFont="1" applyFill="1" applyBorder="1" applyAlignment="1">
      <alignment vertical="center"/>
      <protection/>
    </xf>
    <xf numFmtId="215" fontId="41" fillId="0" borderId="188" xfId="150" applyNumberFormat="1" applyFont="1" applyFill="1" applyBorder="1" applyAlignment="1">
      <alignment vertical="center"/>
      <protection/>
    </xf>
    <xf numFmtId="215" fontId="41" fillId="0" borderId="115" xfId="120" applyNumberFormat="1" applyFont="1" applyBorder="1" applyAlignment="1">
      <alignment vertical="center"/>
    </xf>
    <xf numFmtId="215" fontId="41" fillId="0" borderId="191" xfId="120" applyNumberFormat="1" applyFont="1" applyBorder="1" applyAlignment="1">
      <alignment vertical="center"/>
    </xf>
    <xf numFmtId="215" fontId="41" fillId="0" borderId="192" xfId="120" applyNumberFormat="1" applyFont="1" applyBorder="1" applyAlignment="1">
      <alignment vertical="center"/>
    </xf>
    <xf numFmtId="215" fontId="41" fillId="0" borderId="111" xfId="150" applyNumberFormat="1" applyFont="1" applyFill="1" applyBorder="1" applyAlignment="1">
      <alignment vertical="center"/>
      <protection/>
    </xf>
    <xf numFmtId="215" fontId="41" fillId="0" borderId="193" xfId="150" applyNumberFormat="1" applyFont="1" applyFill="1" applyBorder="1" applyAlignment="1">
      <alignment vertical="center"/>
      <protection/>
    </xf>
    <xf numFmtId="215" fontId="41" fillId="0" borderId="107" xfId="150" applyNumberFormat="1" applyFont="1" applyBorder="1" applyAlignment="1">
      <alignment vertical="center"/>
      <protection/>
    </xf>
    <xf numFmtId="215" fontId="41" fillId="0" borderId="194" xfId="150" applyNumberFormat="1" applyFont="1" applyBorder="1" applyAlignment="1">
      <alignment vertical="center"/>
      <protection/>
    </xf>
    <xf numFmtId="215" fontId="41" fillId="0" borderId="52" xfId="150" applyNumberFormat="1" applyFont="1" applyBorder="1" applyAlignment="1">
      <alignment vertical="center"/>
      <protection/>
    </xf>
    <xf numFmtId="0" fontId="41" fillId="0" borderId="195" xfId="0" applyFont="1" applyFill="1" applyBorder="1" applyAlignment="1">
      <alignment vertical="center"/>
    </xf>
    <xf numFmtId="213" fontId="41" fillId="0" borderId="196" xfId="0" applyNumberFormat="1" applyFont="1" applyFill="1" applyBorder="1" applyAlignment="1">
      <alignment vertical="center"/>
    </xf>
    <xf numFmtId="213" fontId="41" fillId="0" borderId="197" xfId="118" applyNumberFormat="1" applyFont="1" applyFill="1" applyBorder="1" applyAlignment="1">
      <alignment vertical="center"/>
    </xf>
    <xf numFmtId="213" fontId="41" fillId="0" borderId="162" xfId="118" applyNumberFormat="1" applyFont="1" applyFill="1" applyBorder="1" applyAlignment="1">
      <alignment vertical="center"/>
    </xf>
    <xf numFmtId="213" fontId="41" fillId="0" borderId="198" xfId="118" applyNumberFormat="1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213" fontId="41" fillId="0" borderId="199" xfId="0" applyNumberFormat="1" applyFont="1" applyFill="1" applyBorder="1" applyAlignment="1">
      <alignment vertical="center"/>
    </xf>
    <xf numFmtId="213" fontId="41" fillId="0" borderId="144" xfId="118" applyNumberFormat="1" applyFont="1" applyFill="1" applyBorder="1" applyAlignment="1">
      <alignment vertical="center"/>
    </xf>
    <xf numFmtId="213" fontId="41" fillId="0" borderId="141" xfId="118" applyNumberFormat="1" applyFont="1" applyFill="1" applyBorder="1" applyAlignment="1">
      <alignment vertical="center"/>
    </xf>
    <xf numFmtId="213" fontId="41" fillId="0" borderId="142" xfId="118" applyNumberFormat="1" applyFont="1" applyFill="1" applyBorder="1" applyAlignment="1">
      <alignment vertical="center"/>
    </xf>
    <xf numFmtId="213" fontId="41" fillId="0" borderId="143" xfId="0" applyNumberFormat="1" applyFont="1" applyFill="1" applyBorder="1" applyAlignment="1">
      <alignment vertical="center"/>
    </xf>
    <xf numFmtId="213" fontId="41" fillId="0" borderId="142" xfId="118" applyNumberFormat="1" applyFont="1" applyFill="1" applyBorder="1" applyAlignment="1">
      <alignment horizontal="right" vertical="center"/>
    </xf>
    <xf numFmtId="0" fontId="41" fillId="0" borderId="39" xfId="0" applyFont="1" applyFill="1" applyBorder="1" applyAlignment="1">
      <alignment horizontal="left" vertical="center"/>
    </xf>
    <xf numFmtId="0" fontId="41" fillId="0" borderId="140" xfId="0" applyFont="1" applyFill="1" applyBorder="1" applyAlignment="1">
      <alignment vertical="center"/>
    </xf>
    <xf numFmtId="213" fontId="41" fillId="0" borderId="200" xfId="0" applyNumberFormat="1" applyFont="1" applyFill="1" applyBorder="1" applyAlignment="1">
      <alignment vertical="center"/>
    </xf>
    <xf numFmtId="0" fontId="41" fillId="0" borderId="201" xfId="0" applyFont="1" applyFill="1" applyBorder="1" applyAlignment="1">
      <alignment vertical="center"/>
    </xf>
    <xf numFmtId="213" fontId="41" fillId="0" borderId="151" xfId="118" applyNumberFormat="1" applyFont="1" applyFill="1" applyBorder="1" applyAlignment="1">
      <alignment vertical="center"/>
    </xf>
    <xf numFmtId="181" fontId="21" fillId="0" borderId="64" xfId="150" applyNumberFormat="1" applyFont="1" applyBorder="1" applyAlignment="1">
      <alignment horizontal="center" vertical="center"/>
      <protection/>
    </xf>
    <xf numFmtId="181" fontId="21" fillId="0" borderId="190" xfId="150" applyNumberFormat="1" applyFont="1" applyBorder="1" applyAlignment="1">
      <alignment horizontal="center" vertical="center"/>
      <protection/>
    </xf>
    <xf numFmtId="181" fontId="21" fillId="0" borderId="190" xfId="150" applyNumberFormat="1" applyFont="1" applyFill="1" applyBorder="1" applyAlignment="1">
      <alignment horizontal="center" vertical="center" shrinkToFit="1"/>
      <protection/>
    </xf>
    <xf numFmtId="181" fontId="21" fillId="0" borderId="56" xfId="150" applyNumberFormat="1" applyFont="1" applyBorder="1" applyAlignment="1">
      <alignment horizontal="right" vertical="center"/>
      <protection/>
    </xf>
    <xf numFmtId="181" fontId="21" fillId="0" borderId="189" xfId="150" applyNumberFormat="1" applyFont="1" applyBorder="1" applyAlignment="1">
      <alignment horizontal="right" vertical="center"/>
      <protection/>
    </xf>
    <xf numFmtId="181" fontId="21" fillId="0" borderId="189" xfId="150" applyNumberFormat="1" applyFont="1" applyFill="1" applyBorder="1" applyAlignment="1">
      <alignment horizontal="right" vertical="center"/>
      <protection/>
    </xf>
    <xf numFmtId="181" fontId="21" fillId="0" borderId="36" xfId="150" applyNumberFormat="1" applyFont="1" applyFill="1" applyBorder="1">
      <alignment vertical="center"/>
      <protection/>
    </xf>
    <xf numFmtId="181" fontId="21" fillId="0" borderId="135" xfId="150" applyNumberFormat="1" applyFont="1" applyFill="1" applyBorder="1">
      <alignment vertical="center"/>
      <protection/>
    </xf>
    <xf numFmtId="182" fontId="21" fillId="0" borderId="135" xfId="150" applyNumberFormat="1" applyFont="1" applyFill="1" applyBorder="1" applyAlignment="1">
      <alignment vertical="center" shrinkToFit="1"/>
      <protection/>
    </xf>
    <xf numFmtId="181" fontId="21" fillId="0" borderId="64" xfId="150" applyNumberFormat="1" applyFont="1" applyFill="1" applyBorder="1">
      <alignment vertical="center"/>
      <protection/>
    </xf>
    <xf numFmtId="181" fontId="21" fillId="0" borderId="111" xfId="150" applyNumberFormat="1" applyFont="1" applyFill="1" applyBorder="1">
      <alignment vertical="center"/>
      <protection/>
    </xf>
    <xf numFmtId="181" fontId="21" fillId="0" borderId="194" xfId="150" applyNumberFormat="1" applyFont="1" applyFill="1" applyBorder="1">
      <alignment vertical="center"/>
      <protection/>
    </xf>
    <xf numFmtId="181" fontId="21" fillId="0" borderId="119" xfId="150" applyNumberFormat="1" applyFont="1" applyFill="1" applyBorder="1">
      <alignment vertical="center"/>
      <protection/>
    </xf>
    <xf numFmtId="181" fontId="21" fillId="0" borderId="191" xfId="150" applyNumberFormat="1" applyFont="1" applyFill="1" applyBorder="1">
      <alignment vertical="center"/>
      <protection/>
    </xf>
    <xf numFmtId="181" fontId="21" fillId="0" borderId="56" xfId="150" applyNumberFormat="1" applyFont="1" applyFill="1" applyBorder="1">
      <alignment vertical="center"/>
      <protection/>
    </xf>
    <xf numFmtId="181" fontId="21" fillId="0" borderId="189" xfId="150" applyNumberFormat="1" applyFont="1" applyFill="1" applyBorder="1">
      <alignment vertical="center"/>
      <protection/>
    </xf>
    <xf numFmtId="181" fontId="21" fillId="0" borderId="60" xfId="150" applyNumberFormat="1" applyFont="1" applyBorder="1" applyAlignment="1">
      <alignment horizontal="center" vertical="center"/>
      <protection/>
    </xf>
    <xf numFmtId="181" fontId="21" fillId="0" borderId="61" xfId="150" applyNumberFormat="1" applyFont="1" applyBorder="1" applyAlignment="1">
      <alignment horizontal="right" vertical="center"/>
      <protection/>
    </xf>
    <xf numFmtId="181" fontId="21" fillId="0" borderId="58" xfId="150" applyNumberFormat="1" applyFont="1" applyFill="1" applyBorder="1">
      <alignment vertical="center"/>
      <protection/>
    </xf>
    <xf numFmtId="181" fontId="21" fillId="0" borderId="60" xfId="150" applyNumberFormat="1" applyFont="1" applyFill="1" applyBorder="1">
      <alignment vertical="center"/>
      <protection/>
    </xf>
    <xf numFmtId="181" fontId="21" fillId="0" borderId="110" xfId="150" applyNumberFormat="1" applyFont="1" applyFill="1" applyBorder="1">
      <alignment vertical="center"/>
      <protection/>
    </xf>
    <xf numFmtId="181" fontId="21" fillId="0" borderId="118" xfId="150" applyNumberFormat="1" applyFont="1" applyFill="1" applyBorder="1">
      <alignment vertical="center"/>
      <protection/>
    </xf>
    <xf numFmtId="181" fontId="21" fillId="0" borderId="61" xfId="150" applyNumberFormat="1" applyFont="1" applyFill="1" applyBorder="1">
      <alignment vertical="center"/>
      <protection/>
    </xf>
    <xf numFmtId="181" fontId="21" fillId="0" borderId="190" xfId="150" applyNumberFormat="1" applyFont="1" applyFill="1" applyBorder="1" applyAlignment="1">
      <alignment horizontal="center" vertical="center" wrapText="1"/>
      <protection/>
    </xf>
    <xf numFmtId="182" fontId="21" fillId="0" borderId="190" xfId="150" applyNumberFormat="1" applyFont="1" applyFill="1" applyBorder="1" applyAlignment="1">
      <alignment vertical="center" shrinkToFit="1"/>
      <protection/>
    </xf>
    <xf numFmtId="181" fontId="15" fillId="0" borderId="140" xfId="150" applyNumberFormat="1" applyBorder="1">
      <alignment vertical="center"/>
      <protection/>
    </xf>
    <xf numFmtId="181" fontId="15" fillId="0" borderId="62" xfId="150" applyNumberFormat="1" applyBorder="1">
      <alignment vertical="center"/>
      <protection/>
    </xf>
    <xf numFmtId="210" fontId="15" fillId="0" borderId="32" xfId="150" applyNumberFormat="1" applyFill="1" applyBorder="1" applyAlignment="1">
      <alignment horizontal="right" vertical="center"/>
      <protection/>
    </xf>
    <xf numFmtId="210" fontId="15" fillId="0" borderId="33" xfId="150" applyNumberFormat="1" applyFill="1" applyBorder="1" applyAlignment="1">
      <alignment horizontal="right" vertical="center"/>
      <protection/>
    </xf>
    <xf numFmtId="210" fontId="15" fillId="0" borderId="185" xfId="150" applyNumberFormat="1" applyFill="1" applyBorder="1" applyAlignment="1">
      <alignment horizontal="right" vertical="center"/>
      <protection/>
    </xf>
    <xf numFmtId="210" fontId="15" fillId="0" borderId="164" xfId="150" applyNumberFormat="1" applyFill="1" applyBorder="1" applyAlignment="1">
      <alignment horizontal="right" vertical="center"/>
      <protection/>
    </xf>
    <xf numFmtId="210" fontId="15" fillId="0" borderId="0" xfId="150" applyNumberFormat="1" applyFill="1" applyBorder="1" applyAlignment="1">
      <alignment horizontal="right" vertical="center"/>
      <protection/>
    </xf>
    <xf numFmtId="210" fontId="15" fillId="0" borderId="34" xfId="150" applyNumberFormat="1" applyFill="1" applyBorder="1" applyAlignment="1">
      <alignment horizontal="right" vertical="center"/>
      <protection/>
    </xf>
    <xf numFmtId="196" fontId="15" fillId="0" borderId="190" xfId="150" applyNumberFormat="1" applyBorder="1" applyAlignment="1">
      <alignment horizontal="center" vertical="center" shrinkToFit="1"/>
      <protection/>
    </xf>
    <xf numFmtId="196" fontId="15" fillId="0" borderId="189" xfId="150" applyNumberFormat="1" applyBorder="1" applyAlignment="1">
      <alignment horizontal="right" vertical="center"/>
      <protection/>
    </xf>
    <xf numFmtId="210" fontId="15" fillId="0" borderId="135" xfId="150" applyNumberFormat="1" applyBorder="1">
      <alignment vertical="center"/>
      <protection/>
    </xf>
    <xf numFmtId="210" fontId="15" fillId="0" borderId="190" xfId="150" applyNumberFormat="1" applyBorder="1">
      <alignment vertical="center"/>
      <protection/>
    </xf>
    <xf numFmtId="210" fontId="15" fillId="0" borderId="202" xfId="150" applyNumberFormat="1" applyBorder="1">
      <alignment vertical="center"/>
      <protection/>
    </xf>
    <xf numFmtId="210" fontId="15" fillId="0" borderId="184" xfId="150" applyNumberFormat="1" applyBorder="1">
      <alignment vertical="center"/>
      <protection/>
    </xf>
    <xf numFmtId="210" fontId="15" fillId="0" borderId="203" xfId="150" applyNumberFormat="1" applyBorder="1">
      <alignment vertical="center"/>
      <protection/>
    </xf>
    <xf numFmtId="210" fontId="15" fillId="0" borderId="189" xfId="150" applyNumberFormat="1" applyBorder="1">
      <alignment vertical="center"/>
      <protection/>
    </xf>
    <xf numFmtId="189" fontId="41" fillId="0" borderId="0" xfId="150" applyNumberFormat="1" applyFont="1" applyFill="1" applyAlignment="1">
      <alignment horizontal="right"/>
      <protection/>
    </xf>
    <xf numFmtId="189" fontId="16" fillId="0" borderId="62" xfId="150" applyNumberFormat="1" applyFont="1" applyFill="1" applyBorder="1" applyAlignment="1">
      <alignment horizontal="center" vertical="center"/>
      <protection/>
    </xf>
    <xf numFmtId="189" fontId="16" fillId="0" borderId="33" xfId="150" applyNumberFormat="1" applyFont="1" applyFill="1" applyBorder="1" applyAlignment="1">
      <alignment horizontal="center" vertical="center"/>
      <protection/>
    </xf>
    <xf numFmtId="186" fontId="16" fillId="0" borderId="32" xfId="150" applyNumberFormat="1" applyFont="1" applyBorder="1" applyAlignment="1">
      <alignment vertical="center" wrapText="1"/>
      <protection/>
    </xf>
    <xf numFmtId="0" fontId="16" fillId="0" borderId="32" xfId="0" applyFont="1" applyBorder="1" applyAlignment="1">
      <alignment vertical="center" wrapText="1"/>
    </xf>
    <xf numFmtId="0" fontId="16" fillId="0" borderId="32" xfId="150" applyFont="1" applyBorder="1">
      <alignment vertical="center"/>
      <protection/>
    </xf>
    <xf numFmtId="0" fontId="16" fillId="0" borderId="58" xfId="150" applyFont="1" applyBorder="1">
      <alignment vertical="center"/>
      <protection/>
    </xf>
    <xf numFmtId="189" fontId="16" fillId="0" borderId="63" xfId="150" applyNumberFormat="1" applyFont="1" applyFill="1" applyBorder="1" applyAlignment="1">
      <alignment horizontal="centerContinuous" vertical="center"/>
      <protection/>
    </xf>
    <xf numFmtId="189" fontId="16" fillId="0" borderId="34" xfId="150" applyNumberFormat="1" applyFont="1" applyFill="1" applyBorder="1" applyAlignment="1">
      <alignment horizontal="centerContinuous" vertical="center"/>
      <protection/>
    </xf>
    <xf numFmtId="189" fontId="16" fillId="0" borderId="61" xfId="150" applyNumberFormat="1" applyFont="1" applyFill="1" applyBorder="1" applyAlignment="1">
      <alignment horizontal="centerContinuous" vertical="center"/>
      <protection/>
    </xf>
    <xf numFmtId="189" fontId="16" fillId="0" borderId="36" xfId="150" applyNumberFormat="1" applyFont="1" applyFill="1" applyBorder="1" applyAlignment="1">
      <alignment horizontal="center" vertical="center"/>
      <protection/>
    </xf>
    <xf numFmtId="189" fontId="16" fillId="0" borderId="129" xfId="150" applyNumberFormat="1" applyFont="1" applyFill="1" applyBorder="1" applyAlignment="1">
      <alignment horizontal="center" vertical="center"/>
      <protection/>
    </xf>
    <xf numFmtId="189" fontId="16" fillId="0" borderId="35" xfId="150" applyNumberFormat="1" applyFont="1" applyFill="1" applyBorder="1" applyAlignment="1">
      <alignment horizontal="center" vertical="center"/>
      <protection/>
    </xf>
    <xf numFmtId="189" fontId="16" fillId="0" borderId="128" xfId="150" applyNumberFormat="1" applyFont="1" applyFill="1" applyBorder="1" applyAlignment="1">
      <alignment horizontal="center" vertical="center"/>
      <protection/>
    </xf>
    <xf numFmtId="199" fontId="16" fillId="0" borderId="58" xfId="150" applyNumberFormat="1" applyFont="1" applyBorder="1" applyAlignment="1">
      <alignment horizontal="center" vertical="center"/>
      <protection/>
    </xf>
    <xf numFmtId="189" fontId="16" fillId="0" borderId="37" xfId="150" applyNumberFormat="1" applyFont="1" applyFill="1" applyBorder="1" applyAlignment="1">
      <alignment horizontal="center"/>
      <protection/>
    </xf>
    <xf numFmtId="189" fontId="16" fillId="0" borderId="106" xfId="150" applyNumberFormat="1" applyFont="1" applyFill="1" applyBorder="1" applyAlignment="1">
      <alignment horizontal="center"/>
      <protection/>
    </xf>
    <xf numFmtId="189" fontId="16" fillId="0" borderId="38" xfId="150" applyNumberFormat="1" applyFont="1" applyFill="1" applyBorder="1" applyAlignment="1">
      <alignment horizontal="center"/>
      <protection/>
    </xf>
    <xf numFmtId="186" fontId="16" fillId="0" borderId="140" xfId="150" applyNumberFormat="1" applyFont="1" applyBorder="1" applyAlignment="1">
      <alignment horizontal="centerContinuous" vertical="center" shrinkToFit="1"/>
      <protection/>
    </xf>
    <xf numFmtId="186" fontId="16" fillId="0" borderId="32" xfId="150" applyNumberFormat="1" applyFont="1" applyBorder="1" applyAlignment="1">
      <alignment horizontal="centerContinuous" vertical="center" shrinkToFit="1"/>
      <protection/>
    </xf>
    <xf numFmtId="186" fontId="16" fillId="0" borderId="58" xfId="150" applyNumberFormat="1" applyFont="1" applyBorder="1" applyAlignment="1">
      <alignment horizontal="centerContinuous" vertical="center" shrinkToFit="1"/>
      <protection/>
    </xf>
    <xf numFmtId="189" fontId="16" fillId="0" borderId="140" xfId="150" applyNumberFormat="1" applyFont="1" applyBorder="1" applyAlignment="1">
      <alignment horizontal="centerContinuous" vertical="center" shrinkToFit="1"/>
      <protection/>
    </xf>
    <xf numFmtId="189" fontId="16" fillId="0" borderId="32" xfId="150" applyNumberFormat="1" applyFont="1" applyBorder="1" applyAlignment="1">
      <alignment horizontal="centerContinuous" vertical="center" shrinkToFit="1"/>
      <protection/>
    </xf>
    <xf numFmtId="189" fontId="16" fillId="0" borderId="58" xfId="150" applyNumberFormat="1" applyFont="1" applyBorder="1" applyAlignment="1">
      <alignment horizontal="centerContinuous" vertical="center" shrinkToFit="1"/>
      <protection/>
    </xf>
    <xf numFmtId="213" fontId="21" fillId="0" borderId="135" xfId="120" applyNumberFormat="1" applyFont="1" applyFill="1" applyBorder="1" applyAlignment="1">
      <alignment vertical="center"/>
    </xf>
    <xf numFmtId="213" fontId="21" fillId="0" borderId="135" xfId="150" applyNumberFormat="1" applyFont="1" applyFill="1" applyBorder="1">
      <alignment vertical="center"/>
      <protection/>
    </xf>
    <xf numFmtId="213" fontId="21" fillId="0" borderId="190" xfId="120" applyNumberFormat="1" applyFont="1" applyFill="1" applyBorder="1" applyAlignment="1">
      <alignment vertical="center"/>
    </xf>
    <xf numFmtId="213" fontId="21" fillId="0" borderId="194" xfId="150" applyNumberFormat="1" applyFont="1" applyFill="1" applyBorder="1">
      <alignment vertical="center"/>
      <protection/>
    </xf>
    <xf numFmtId="213" fontId="21" fillId="0" borderId="191" xfId="150" applyNumberFormat="1" applyFont="1" applyFill="1" applyBorder="1">
      <alignment vertical="center"/>
      <protection/>
    </xf>
    <xf numFmtId="213" fontId="21" fillId="0" borderId="189" xfId="150" applyNumberFormat="1" applyFont="1" applyFill="1" applyBorder="1">
      <alignment vertical="center"/>
      <protection/>
    </xf>
    <xf numFmtId="0" fontId="41" fillId="0" borderId="204" xfId="152" applyFont="1" applyFill="1" applyBorder="1" applyAlignment="1">
      <alignment horizontal="center" vertical="center"/>
      <protection/>
    </xf>
    <xf numFmtId="0" fontId="21" fillId="0" borderId="205" xfId="152" applyFont="1" applyFill="1" applyBorder="1" applyAlignment="1">
      <alignment horizontal="center" vertical="center"/>
      <protection/>
    </xf>
    <xf numFmtId="3" fontId="9" fillId="0" borderId="206" xfId="0" applyNumberFormat="1" applyFont="1" applyFill="1" applyBorder="1" applyAlignment="1">
      <alignment horizontal="center" vertical="center"/>
    </xf>
    <xf numFmtId="3" fontId="9" fillId="0" borderId="207" xfId="0" applyNumberFormat="1" applyFont="1" applyFill="1" applyBorder="1" applyAlignment="1">
      <alignment horizontal="center" vertical="center"/>
    </xf>
    <xf numFmtId="3" fontId="9" fillId="0" borderId="208" xfId="0" applyNumberFormat="1" applyFont="1" applyFill="1" applyBorder="1" applyAlignment="1">
      <alignment horizontal="center" vertical="center"/>
    </xf>
    <xf numFmtId="3" fontId="9" fillId="0" borderId="209" xfId="0" applyNumberFormat="1" applyFont="1" applyFill="1" applyBorder="1" applyAlignment="1">
      <alignment horizontal="center" vertical="center"/>
    </xf>
    <xf numFmtId="3" fontId="9" fillId="0" borderId="210" xfId="0" applyNumberFormat="1" applyFont="1" applyFill="1" applyBorder="1" applyAlignment="1">
      <alignment horizontal="center" vertical="center"/>
    </xf>
    <xf numFmtId="3" fontId="9" fillId="0" borderId="211" xfId="0" applyNumberFormat="1" applyFont="1" applyFill="1" applyBorder="1" applyAlignment="1">
      <alignment horizontal="center" vertical="center"/>
    </xf>
    <xf numFmtId="176" fontId="9" fillId="0" borderId="212" xfId="0" applyNumberFormat="1" applyFont="1" applyFill="1" applyBorder="1" applyAlignment="1">
      <alignment horizontal="center" vertical="center"/>
    </xf>
    <xf numFmtId="176" fontId="9" fillId="0" borderId="93" xfId="0" applyNumberFormat="1" applyFont="1" applyFill="1" applyBorder="1" applyAlignment="1">
      <alignment horizontal="center" vertical="center"/>
    </xf>
    <xf numFmtId="176" fontId="9" fillId="0" borderId="96" xfId="0" applyNumberFormat="1" applyFont="1" applyFill="1" applyBorder="1" applyAlignment="1">
      <alignment horizontal="center" vertical="center"/>
    </xf>
    <xf numFmtId="3" fontId="9" fillId="0" borderId="213" xfId="0" applyNumberFormat="1" applyFont="1" applyFill="1" applyBorder="1" applyAlignment="1">
      <alignment horizontal="center" vertical="center"/>
    </xf>
    <xf numFmtId="3" fontId="9" fillId="0" borderId="92" xfId="0" applyNumberFormat="1" applyFont="1" applyFill="1" applyBorder="1" applyAlignment="1">
      <alignment horizontal="center" vertical="center"/>
    </xf>
    <xf numFmtId="3" fontId="9" fillId="0" borderId="91" xfId="0" applyNumberFormat="1" applyFont="1" applyFill="1" applyBorder="1" applyAlignment="1">
      <alignment horizontal="center" vertical="center"/>
    </xf>
    <xf numFmtId="3" fontId="9" fillId="55" borderId="140" xfId="0" applyNumberFormat="1" applyFont="1" applyFill="1" applyBorder="1" applyAlignment="1">
      <alignment horizontal="center" vertical="center"/>
    </xf>
    <xf numFmtId="3" fontId="9" fillId="55" borderId="58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181" fontId="15" fillId="0" borderId="214" xfId="150" applyNumberFormat="1" applyBorder="1" applyAlignment="1">
      <alignment horizontal="center" vertical="center"/>
      <protection/>
    </xf>
    <xf numFmtId="0" fontId="15" fillId="0" borderId="166" xfId="150" applyBorder="1" applyAlignment="1">
      <alignment horizontal="center" vertical="center"/>
      <protection/>
    </xf>
    <xf numFmtId="181" fontId="15" fillId="0" borderId="22" xfId="150" applyNumberFormat="1" applyBorder="1" applyAlignment="1">
      <alignment horizontal="center" vertical="center"/>
      <protection/>
    </xf>
    <xf numFmtId="0" fontId="15" fillId="0" borderId="63" xfId="150" applyBorder="1" applyAlignment="1">
      <alignment horizontal="center" vertical="center"/>
      <protection/>
    </xf>
    <xf numFmtId="0" fontId="15" fillId="0" borderId="64" xfId="150" applyBorder="1" applyAlignment="1">
      <alignment horizontal="center" vertical="center"/>
      <protection/>
    </xf>
    <xf numFmtId="0" fontId="15" fillId="0" borderId="56" xfId="150" applyBorder="1" applyAlignment="1">
      <alignment horizontal="center" vertical="center"/>
      <protection/>
    </xf>
    <xf numFmtId="0" fontId="14" fillId="55" borderId="32" xfId="0" applyFont="1" applyFill="1" applyBorder="1" applyAlignment="1">
      <alignment horizontal="center" vertical="center" shrinkToFit="1"/>
    </xf>
    <xf numFmtId="0" fontId="14" fillId="56" borderId="32" xfId="0" applyFont="1" applyFill="1" applyBorder="1" applyAlignment="1">
      <alignment horizontal="center" vertical="center" shrinkToFit="1"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B130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2" sqref="A2"/>
    </sheetView>
  </sheetViews>
  <sheetFormatPr defaultColWidth="10" defaultRowHeight="18"/>
  <cols>
    <col min="1" max="1" width="12.33203125" style="4" customWidth="1"/>
    <col min="2" max="2" width="1.66015625" style="83" customWidth="1"/>
    <col min="3" max="3" width="1.66015625" style="80" customWidth="1"/>
    <col min="4" max="4" width="3.16015625" style="4" customWidth="1"/>
    <col min="5" max="5" width="10.33203125" style="4" customWidth="1"/>
    <col min="6" max="6" width="8" style="4" hidden="1" customWidth="1"/>
    <col min="7" max="7" width="4.66015625" style="4" customWidth="1"/>
    <col min="8" max="8" width="10.33203125" style="4" customWidth="1"/>
    <col min="9" max="9" width="8" style="4" hidden="1" customWidth="1"/>
    <col min="10" max="10" width="4.66015625" style="4" customWidth="1"/>
    <col min="11" max="11" width="10.33203125" style="4" customWidth="1"/>
    <col min="12" max="12" width="8" style="4" hidden="1" customWidth="1"/>
    <col min="13" max="13" width="4.66015625" style="4" customWidth="1"/>
    <col min="14" max="14" width="10.33203125" style="4" customWidth="1"/>
    <col min="15" max="15" width="8" style="4" hidden="1" customWidth="1"/>
    <col min="16" max="16" width="4.66015625" style="4" customWidth="1"/>
    <col min="17" max="17" width="10.33203125" style="4" customWidth="1"/>
    <col min="18" max="18" width="8" style="4" hidden="1" customWidth="1"/>
    <col min="19" max="19" width="4.66015625" style="4" customWidth="1"/>
    <col min="20" max="20" width="10.33203125" style="4" customWidth="1"/>
    <col min="21" max="21" width="8" style="4" hidden="1" customWidth="1"/>
    <col min="22" max="22" width="4.66015625" style="4" customWidth="1"/>
    <col min="23" max="23" width="10.33203125" style="4" customWidth="1"/>
    <col min="24" max="24" width="8" style="4" hidden="1" customWidth="1"/>
    <col min="25" max="25" width="4.66015625" style="4" customWidth="1"/>
    <col min="26" max="26" width="9.66015625" style="4" customWidth="1"/>
    <col min="27" max="27" width="7.66015625" style="4" hidden="1" customWidth="1"/>
    <col min="28" max="28" width="8.16015625" style="4" hidden="1" customWidth="1"/>
    <col min="29" max="29" width="10.33203125" style="4" customWidth="1"/>
    <col min="30" max="30" width="8" style="4" hidden="1" customWidth="1"/>
    <col min="31" max="31" width="4.66015625" style="4" customWidth="1"/>
    <col min="32" max="32" width="10.33203125" style="4" customWidth="1"/>
    <col min="33" max="33" width="8" style="4" hidden="1" customWidth="1"/>
    <col min="34" max="34" width="4.66015625" style="4" customWidth="1"/>
    <col min="35" max="35" width="9.66015625" style="4" customWidth="1"/>
    <col min="36" max="36" width="6.5" style="4" hidden="1" customWidth="1"/>
    <col min="37" max="37" width="10.33203125" style="4" customWidth="1"/>
    <col min="38" max="38" width="8" style="4" hidden="1" customWidth="1"/>
    <col min="39" max="39" width="4.66015625" style="4" customWidth="1"/>
    <col min="40" max="40" width="10.33203125" style="78" customWidth="1"/>
    <col min="41" max="41" width="8" style="78" hidden="1" customWidth="1"/>
    <col min="42" max="42" width="4.66015625" style="4" customWidth="1"/>
    <col min="43" max="43" width="6.66015625" style="4" customWidth="1"/>
    <col min="44" max="44" width="6.5" style="4" hidden="1" customWidth="1"/>
    <col min="45" max="45" width="10.33203125" style="4" customWidth="1"/>
    <col min="46" max="46" width="8" style="4" hidden="1" customWidth="1"/>
    <col min="47" max="47" width="4.66015625" style="4" customWidth="1"/>
    <col min="48" max="48" width="0.58203125" style="119" hidden="1" customWidth="1"/>
    <col min="49" max="49" width="8.66015625" style="4" hidden="1" customWidth="1"/>
    <col min="50" max="50" width="5.16015625" style="4" hidden="1" customWidth="1"/>
    <col min="51" max="51" width="7.16015625" style="4" hidden="1" customWidth="1"/>
    <col min="52" max="52" width="3.66015625" style="4" hidden="1" customWidth="1"/>
    <col min="53" max="53" width="4.5" style="21" hidden="1" customWidth="1"/>
    <col min="54" max="16384" width="10" style="4" customWidth="1"/>
  </cols>
  <sheetData>
    <row r="1" spans="6:51" s="145" customFormat="1" ht="12">
      <c r="F1" s="146" t="s">
        <v>257</v>
      </c>
      <c r="I1" s="146" t="s">
        <v>257</v>
      </c>
      <c r="L1" s="146" t="s">
        <v>257</v>
      </c>
      <c r="O1" s="146" t="s">
        <v>257</v>
      </c>
      <c r="R1" s="146" t="s">
        <v>257</v>
      </c>
      <c r="U1" s="146" t="s">
        <v>257</v>
      </c>
      <c r="W1" s="147"/>
      <c r="X1" s="146" t="s">
        <v>257</v>
      </c>
      <c r="AA1" s="146" t="s">
        <v>257</v>
      </c>
      <c r="AB1" s="146" t="s">
        <v>257</v>
      </c>
      <c r="AD1" s="146" t="s">
        <v>257</v>
      </c>
      <c r="AG1" s="146" t="s">
        <v>257</v>
      </c>
      <c r="AJ1" s="146" t="s">
        <v>257</v>
      </c>
      <c r="AL1" s="146" t="s">
        <v>257</v>
      </c>
      <c r="AN1" s="148"/>
      <c r="AO1" s="146" t="s">
        <v>257</v>
      </c>
      <c r="AR1" s="146" t="s">
        <v>257</v>
      </c>
      <c r="AT1" s="146" t="s">
        <v>257</v>
      </c>
      <c r="AV1" s="567" t="s">
        <v>444</v>
      </c>
      <c r="AW1" s="567"/>
      <c r="AX1" s="567"/>
      <c r="AY1" s="567"/>
    </row>
    <row r="2" spans="1:50" ht="21" customHeight="1">
      <c r="A2" s="296" t="s">
        <v>445</v>
      </c>
      <c r="B2" s="77" t="s">
        <v>446</v>
      </c>
      <c r="D2" s="81"/>
      <c r="E2" s="81"/>
      <c r="F2" s="98"/>
      <c r="G2" s="81"/>
      <c r="H2" s="81"/>
      <c r="I2" s="98"/>
      <c r="J2" s="81"/>
      <c r="K2" s="81"/>
      <c r="L2" s="98"/>
      <c r="M2" s="81"/>
      <c r="N2" s="81"/>
      <c r="O2" s="98"/>
      <c r="P2" s="81"/>
      <c r="Q2" s="81"/>
      <c r="R2" s="98"/>
      <c r="S2" s="81"/>
      <c r="T2" s="81"/>
      <c r="U2" s="98"/>
      <c r="V2" s="81"/>
      <c r="W2" s="81"/>
      <c r="X2" s="98"/>
      <c r="Y2" s="111" t="s">
        <v>447</v>
      </c>
      <c r="Z2" s="81"/>
      <c r="AA2" s="98"/>
      <c r="AB2" s="98"/>
      <c r="AC2" s="81"/>
      <c r="AD2" s="98"/>
      <c r="AE2" s="81"/>
      <c r="AF2" s="81"/>
      <c r="AG2" s="98"/>
      <c r="AH2" s="81"/>
      <c r="AI2" s="81"/>
      <c r="AJ2" s="98"/>
      <c r="AK2" s="81"/>
      <c r="AL2" s="98"/>
      <c r="AM2" s="81"/>
      <c r="AN2" s="82"/>
      <c r="AO2" s="103"/>
      <c r="AP2" s="81"/>
      <c r="AQ2" s="81"/>
      <c r="AR2" s="98"/>
      <c r="AS2" s="81"/>
      <c r="AT2" s="98"/>
      <c r="AU2" s="111" t="s">
        <v>447</v>
      </c>
      <c r="AV2" s="111"/>
      <c r="AW2" s="81"/>
      <c r="AX2" s="81"/>
    </row>
    <row r="3" spans="1:53" ht="14.25" customHeight="1">
      <c r="A3" s="130"/>
      <c r="B3" s="130" t="s">
        <v>403</v>
      </c>
      <c r="C3" s="131"/>
      <c r="D3" s="132"/>
      <c r="E3" s="97" t="s">
        <v>425</v>
      </c>
      <c r="F3" s="108"/>
      <c r="G3" s="97"/>
      <c r="H3" s="97"/>
      <c r="I3" s="108"/>
      <c r="J3" s="97"/>
      <c r="K3" s="97"/>
      <c r="L3" s="108"/>
      <c r="M3" s="97"/>
      <c r="N3" s="97"/>
      <c r="O3" s="108"/>
      <c r="P3" s="97"/>
      <c r="Q3" s="97"/>
      <c r="R3" s="108"/>
      <c r="S3" s="97"/>
      <c r="T3" s="97"/>
      <c r="U3" s="108"/>
      <c r="V3" s="97"/>
      <c r="W3" s="97"/>
      <c r="X3" s="108"/>
      <c r="Y3" s="133"/>
      <c r="Z3" s="96" t="s">
        <v>422</v>
      </c>
      <c r="AA3" s="107"/>
      <c r="AB3" s="107"/>
      <c r="AC3" s="96"/>
      <c r="AD3" s="96"/>
      <c r="AE3" s="124"/>
      <c r="AF3" s="97" t="s">
        <v>0</v>
      </c>
      <c r="AG3" s="108"/>
      <c r="AH3" s="97"/>
      <c r="AI3" s="96"/>
      <c r="AJ3" s="107"/>
      <c r="AK3" s="96"/>
      <c r="AL3" s="107"/>
      <c r="AM3" s="124"/>
      <c r="AN3" s="151" t="s">
        <v>114</v>
      </c>
      <c r="AO3" s="104" t="s">
        <v>114</v>
      </c>
      <c r="AP3" s="127"/>
      <c r="AQ3" s="127" t="s">
        <v>1</v>
      </c>
      <c r="AR3" s="99" t="s">
        <v>1</v>
      </c>
      <c r="AS3" s="93" t="s">
        <v>2</v>
      </c>
      <c r="AT3" s="99" t="s">
        <v>2</v>
      </c>
      <c r="AU3" s="125"/>
      <c r="AV3" s="18"/>
      <c r="AW3" s="565" t="s">
        <v>105</v>
      </c>
      <c r="AX3" s="566"/>
      <c r="AY3" s="70" t="s">
        <v>106</v>
      </c>
      <c r="BA3" s="71" t="s">
        <v>371</v>
      </c>
    </row>
    <row r="4" spans="1:51" ht="14.25" customHeight="1">
      <c r="A4" s="134" t="s">
        <v>441</v>
      </c>
      <c r="B4" s="135" t="s">
        <v>404</v>
      </c>
      <c r="C4" s="136"/>
      <c r="D4" s="121" t="s">
        <v>3</v>
      </c>
      <c r="E4" s="137" t="s">
        <v>424</v>
      </c>
      <c r="F4" s="109"/>
      <c r="G4" s="137"/>
      <c r="H4" s="137"/>
      <c r="I4" s="109"/>
      <c r="J4" s="137"/>
      <c r="K4" s="137"/>
      <c r="L4" s="109"/>
      <c r="M4" s="137"/>
      <c r="N4" s="137"/>
      <c r="O4" s="109"/>
      <c r="P4" s="137"/>
      <c r="Q4" s="137"/>
      <c r="R4" s="109"/>
      <c r="S4" s="137"/>
      <c r="T4" s="137"/>
      <c r="U4" s="109"/>
      <c r="V4" s="137"/>
      <c r="W4" s="137"/>
      <c r="X4" s="109"/>
      <c r="Y4" s="138"/>
      <c r="Z4" s="149" t="s">
        <v>442</v>
      </c>
      <c r="AA4" s="99" t="s">
        <v>442</v>
      </c>
      <c r="AB4" s="99" t="s">
        <v>439</v>
      </c>
      <c r="AC4" s="286" t="s">
        <v>347</v>
      </c>
      <c r="AD4" s="93" t="s">
        <v>347</v>
      </c>
      <c r="AE4" s="126" t="s">
        <v>39</v>
      </c>
      <c r="AF4" s="286" t="s">
        <v>423</v>
      </c>
      <c r="AG4" s="99" t="s">
        <v>423</v>
      </c>
      <c r="AH4" s="127" t="s">
        <v>39</v>
      </c>
      <c r="AI4" s="149" t="s">
        <v>442</v>
      </c>
      <c r="AJ4" s="99" t="s">
        <v>442</v>
      </c>
      <c r="AK4" s="93" t="s">
        <v>4</v>
      </c>
      <c r="AL4" s="99" t="s">
        <v>4</v>
      </c>
      <c r="AM4" s="125" t="s">
        <v>39</v>
      </c>
      <c r="AN4" s="152" t="s">
        <v>5</v>
      </c>
      <c r="AO4" s="105" t="s">
        <v>5</v>
      </c>
      <c r="AP4" s="126" t="s">
        <v>433</v>
      </c>
      <c r="AQ4" s="155"/>
      <c r="AR4" s="102"/>
      <c r="AS4" s="94" t="s">
        <v>6</v>
      </c>
      <c r="AT4" s="100" t="s">
        <v>6</v>
      </c>
      <c r="AU4" s="121" t="s">
        <v>433</v>
      </c>
      <c r="AV4" s="18"/>
      <c r="AW4" s="120" t="s">
        <v>449</v>
      </c>
      <c r="AX4" s="121" t="s">
        <v>39</v>
      </c>
      <c r="AY4" s="70" t="s">
        <v>107</v>
      </c>
    </row>
    <row r="5" spans="1:52" s="70" customFormat="1" ht="14.25" customHeight="1">
      <c r="A5" s="139"/>
      <c r="B5" s="140"/>
      <c r="C5" s="141"/>
      <c r="D5" s="142"/>
      <c r="E5" s="143" t="s">
        <v>112</v>
      </c>
      <c r="F5" s="110" t="s">
        <v>407</v>
      </c>
      <c r="G5" s="144" t="s">
        <v>39</v>
      </c>
      <c r="H5" s="143" t="s">
        <v>410</v>
      </c>
      <c r="I5" s="110" t="s">
        <v>409</v>
      </c>
      <c r="J5" s="144" t="s">
        <v>39</v>
      </c>
      <c r="K5" s="143" t="s">
        <v>411</v>
      </c>
      <c r="L5" s="110" t="s">
        <v>408</v>
      </c>
      <c r="M5" s="144" t="s">
        <v>39</v>
      </c>
      <c r="N5" s="143" t="s">
        <v>113</v>
      </c>
      <c r="O5" s="110" t="s">
        <v>405</v>
      </c>
      <c r="P5" s="144" t="s">
        <v>39</v>
      </c>
      <c r="Q5" s="143" t="s">
        <v>435</v>
      </c>
      <c r="R5" s="110" t="s">
        <v>406</v>
      </c>
      <c r="S5" s="144" t="s">
        <v>39</v>
      </c>
      <c r="T5" s="574" t="s">
        <v>412</v>
      </c>
      <c r="U5" s="575" t="s">
        <v>413</v>
      </c>
      <c r="V5" s="144" t="s">
        <v>39</v>
      </c>
      <c r="W5" s="143" t="s">
        <v>7</v>
      </c>
      <c r="X5" s="110" t="s">
        <v>414</v>
      </c>
      <c r="Y5" s="144" t="s">
        <v>39</v>
      </c>
      <c r="Z5" s="150" t="s">
        <v>8</v>
      </c>
      <c r="AA5" s="101" t="s">
        <v>438</v>
      </c>
      <c r="AB5" s="101" t="s">
        <v>440</v>
      </c>
      <c r="AC5" s="287" t="s">
        <v>9</v>
      </c>
      <c r="AD5" s="95" t="s">
        <v>415</v>
      </c>
      <c r="AE5" s="128"/>
      <c r="AF5" s="287" t="s">
        <v>434</v>
      </c>
      <c r="AG5" s="101" t="s">
        <v>416</v>
      </c>
      <c r="AH5" s="128"/>
      <c r="AI5" s="150" t="s">
        <v>10</v>
      </c>
      <c r="AJ5" s="101" t="s">
        <v>417</v>
      </c>
      <c r="AK5" s="95" t="s">
        <v>11</v>
      </c>
      <c r="AL5" s="101" t="s">
        <v>418</v>
      </c>
      <c r="AM5" s="129"/>
      <c r="AN5" s="153" t="s">
        <v>12</v>
      </c>
      <c r="AO5" s="106" t="s">
        <v>419</v>
      </c>
      <c r="AP5" s="154"/>
      <c r="AQ5" s="154" t="s">
        <v>13</v>
      </c>
      <c r="AR5" s="101" t="s">
        <v>420</v>
      </c>
      <c r="AS5" s="95" t="s">
        <v>121</v>
      </c>
      <c r="AT5" s="101" t="s">
        <v>421</v>
      </c>
      <c r="AU5" s="123"/>
      <c r="AV5" s="116"/>
      <c r="AW5" s="122" t="s">
        <v>122</v>
      </c>
      <c r="AX5" s="123" t="s">
        <v>443</v>
      </c>
      <c r="AY5" s="71" t="s">
        <v>432</v>
      </c>
      <c r="AZ5" s="71"/>
    </row>
    <row r="6" spans="1:54" ht="12.75" customHeight="1">
      <c r="A6" s="59" t="s">
        <v>95</v>
      </c>
      <c r="B6" s="63" t="s">
        <v>119</v>
      </c>
      <c r="C6" s="64">
        <v>6</v>
      </c>
      <c r="D6" s="22">
        <v>700</v>
      </c>
      <c r="E6" s="177">
        <v>54117313</v>
      </c>
      <c r="F6" s="178">
        <v>53907250</v>
      </c>
      <c r="G6" s="179">
        <f aca="true" t="shared" si="0" ref="G6:G37">ROUND(E6/F6*100-100,1)</f>
        <v>0.4</v>
      </c>
      <c r="H6" s="177">
        <v>620510</v>
      </c>
      <c r="I6" s="178">
        <v>632859</v>
      </c>
      <c r="J6" s="179">
        <f aca="true" t="shared" si="1" ref="J6:J37">ROUND(H6/I6*100-100,1)</f>
        <v>-2</v>
      </c>
      <c r="K6" s="177">
        <v>760594</v>
      </c>
      <c r="L6" s="178">
        <v>779957</v>
      </c>
      <c r="M6" s="179">
        <f aca="true" t="shared" si="2" ref="M6:M37">ROUND(K6/L6*100-100,1)</f>
        <v>-2.5</v>
      </c>
      <c r="N6" s="177">
        <v>5683868</v>
      </c>
      <c r="O6" s="178">
        <v>5784700</v>
      </c>
      <c r="P6" s="179">
        <f aca="true" t="shared" si="3" ref="P6:P37">ROUND(N6/O6*100-100,1)</f>
        <v>-1.7</v>
      </c>
      <c r="Q6" s="177">
        <v>7839913</v>
      </c>
      <c r="R6" s="178">
        <v>7860097</v>
      </c>
      <c r="S6" s="179">
        <f aca="true" t="shared" si="4" ref="S6:S37">ROUND(Q6/R6*100-100,1)</f>
        <v>-0.3</v>
      </c>
      <c r="T6" s="180">
        <v>5859408</v>
      </c>
      <c r="U6" s="181">
        <v>6947909</v>
      </c>
      <c r="V6" s="182">
        <f aca="true" t="shared" si="5" ref="V6:V37">ROUND(T6/U6*100-100,1)</f>
        <v>-15.7</v>
      </c>
      <c r="W6" s="177">
        <f>E6+H6+K6+N6+Q6-T6</f>
        <v>63162790</v>
      </c>
      <c r="X6" s="177">
        <f>SUM(F6,I6,L6,O6,R6)-U6</f>
        <v>62016954</v>
      </c>
      <c r="Y6" s="179">
        <f aca="true" t="shared" si="6" ref="Y6:Y37">ROUND(W6/X6*100-100,1)</f>
        <v>1.8</v>
      </c>
      <c r="Z6" s="183">
        <v>-1476577</v>
      </c>
      <c r="AA6" s="178">
        <v>-1426506</v>
      </c>
      <c r="AB6" s="178">
        <v>63162790</v>
      </c>
      <c r="AC6" s="288">
        <f>Z6+AB6</f>
        <v>61686213</v>
      </c>
      <c r="AD6" s="178">
        <v>60590448</v>
      </c>
      <c r="AE6" s="184">
        <f>ROUND(AC6/AD6*100-100,1)</f>
        <v>1.8</v>
      </c>
      <c r="AF6" s="288">
        <v>55098561</v>
      </c>
      <c r="AG6" s="178">
        <v>54423577</v>
      </c>
      <c r="AH6" s="185">
        <f aca="true" t="shared" si="7" ref="AH6:AH37">ROUND(AF6/AG6*100-100,1)</f>
        <v>1.2</v>
      </c>
      <c r="AI6" s="183">
        <v>-577</v>
      </c>
      <c r="AJ6" s="178">
        <v>-663</v>
      </c>
      <c r="AK6" s="177">
        <f aca="true" t="shared" si="8" ref="AK6:AK37">AF6+AI6</f>
        <v>55097984</v>
      </c>
      <c r="AL6" s="177">
        <v>54422914</v>
      </c>
      <c r="AM6" s="186">
        <f aca="true" t="shared" si="9" ref="AM6:AM37">ROUND(AK6/AL6*100-100,1)</f>
        <v>1.2</v>
      </c>
      <c r="AN6" s="187">
        <f>AC6-AK6</f>
        <v>6588229</v>
      </c>
      <c r="AO6" s="188">
        <v>6167534</v>
      </c>
      <c r="AP6" s="189">
        <f aca="true" t="shared" si="10" ref="AP6:AP37">ROUND(AN6/AO6*100-100,1)</f>
        <v>6.8</v>
      </c>
      <c r="AQ6" s="190"/>
      <c r="AR6" s="191"/>
      <c r="AS6" s="192"/>
      <c r="AT6" s="193"/>
      <c r="AU6" s="194"/>
      <c r="AV6" s="195"/>
      <c r="AW6" s="196"/>
      <c r="AX6" s="197"/>
      <c r="AY6" s="198">
        <f aca="true" t="shared" si="11" ref="AY6:AY37">AS6-AW6</f>
        <v>0</v>
      </c>
      <c r="AZ6" s="69"/>
      <c r="BA6" s="79">
        <v>54328</v>
      </c>
      <c r="BB6" s="69"/>
    </row>
    <row r="7" spans="1:54" ht="12.75" customHeight="1">
      <c r="A7" s="17" t="s">
        <v>96</v>
      </c>
      <c r="B7" s="559"/>
      <c r="C7" s="560"/>
      <c r="D7" s="561"/>
      <c r="E7" s="199">
        <v>54177857</v>
      </c>
      <c r="F7" s="200">
        <v>53901388</v>
      </c>
      <c r="G7" s="182">
        <f t="shared" si="0"/>
        <v>0.5</v>
      </c>
      <c r="H7" s="199">
        <v>656674</v>
      </c>
      <c r="I7" s="200">
        <v>669491</v>
      </c>
      <c r="J7" s="182">
        <f t="shared" si="1"/>
        <v>-1.9</v>
      </c>
      <c r="K7" s="199">
        <v>760593</v>
      </c>
      <c r="L7" s="200">
        <v>779953</v>
      </c>
      <c r="M7" s="182">
        <f t="shared" si="2"/>
        <v>-2.5</v>
      </c>
      <c r="N7" s="199">
        <v>5913128</v>
      </c>
      <c r="O7" s="200">
        <v>6020635</v>
      </c>
      <c r="P7" s="182">
        <f t="shared" si="3"/>
        <v>-1.8</v>
      </c>
      <c r="Q7" s="199">
        <v>7839913</v>
      </c>
      <c r="R7" s="200">
        <v>7860098</v>
      </c>
      <c r="S7" s="182">
        <f t="shared" si="4"/>
        <v>-0.3</v>
      </c>
      <c r="T7" s="201">
        <v>5697498</v>
      </c>
      <c r="U7" s="202">
        <v>6797229</v>
      </c>
      <c r="V7" s="182">
        <f t="shared" si="5"/>
        <v>-16.2</v>
      </c>
      <c r="W7" s="199">
        <f aca="true" t="shared" si="12" ref="W7:W37">E7+H7+K7+N7+Q7-T7</f>
        <v>63650667</v>
      </c>
      <c r="X7" s="199">
        <f aca="true" t="shared" si="13" ref="X7:X69">SUM(F7,I7,L7,O7,R7)-U7</f>
        <v>62434336</v>
      </c>
      <c r="Y7" s="182">
        <f t="shared" si="6"/>
        <v>1.9</v>
      </c>
      <c r="Z7" s="203">
        <v>-1476577</v>
      </c>
      <c r="AA7" s="200">
        <v>-1426506</v>
      </c>
      <c r="AB7" s="200">
        <v>63333139</v>
      </c>
      <c r="AC7" s="289">
        <f aca="true" t="shared" si="14" ref="AC7:AC37">Z7+AB7</f>
        <v>61856562</v>
      </c>
      <c r="AD7" s="200">
        <v>60811028</v>
      </c>
      <c r="AE7" s="204">
        <f>ROUND(AC7/AD7*100-100,1)</f>
        <v>1.7</v>
      </c>
      <c r="AF7" s="289">
        <v>54970916</v>
      </c>
      <c r="AG7" s="200">
        <v>54296674</v>
      </c>
      <c r="AH7" s="204">
        <f t="shared" si="7"/>
        <v>1.2</v>
      </c>
      <c r="AI7" s="203">
        <v>-577</v>
      </c>
      <c r="AJ7" s="200">
        <v>-663</v>
      </c>
      <c r="AK7" s="199">
        <f t="shared" si="8"/>
        <v>54970339</v>
      </c>
      <c r="AL7" s="199">
        <v>54296011</v>
      </c>
      <c r="AM7" s="205">
        <f t="shared" si="9"/>
        <v>1.2</v>
      </c>
      <c r="AN7" s="206">
        <f aca="true" t="shared" si="15" ref="AN7:AN70">AC7-AK7</f>
        <v>6886223</v>
      </c>
      <c r="AO7" s="207">
        <v>6515017</v>
      </c>
      <c r="AP7" s="184">
        <f t="shared" si="10"/>
        <v>5.7</v>
      </c>
      <c r="AQ7" s="208">
        <f>BA7</f>
        <v>54478</v>
      </c>
      <c r="AR7" s="200"/>
      <c r="AS7" s="199">
        <f>AN7-AQ7</f>
        <v>6831745</v>
      </c>
      <c r="AT7" s="200">
        <v>6515017</v>
      </c>
      <c r="AU7" s="182">
        <f>ROUND(AS7/AT7*100-100,1)</f>
        <v>4.9</v>
      </c>
      <c r="AV7" s="195"/>
      <c r="AW7" s="209"/>
      <c r="AX7" s="182"/>
      <c r="AY7" s="198">
        <f t="shared" si="11"/>
        <v>6831745</v>
      </c>
      <c r="AZ7" s="69"/>
      <c r="BA7" s="79">
        <v>54478</v>
      </c>
      <c r="BB7" s="69"/>
    </row>
    <row r="8" spans="1:54" ht="12.75" customHeight="1">
      <c r="A8" s="112" t="s">
        <v>97</v>
      </c>
      <c r="B8" s="2" t="s">
        <v>119</v>
      </c>
      <c r="C8" s="65">
        <v>6</v>
      </c>
      <c r="D8" s="14">
        <v>700</v>
      </c>
      <c r="E8" s="199">
        <v>52165745</v>
      </c>
      <c r="F8" s="200">
        <v>51905374</v>
      </c>
      <c r="G8" s="210">
        <f t="shared" si="0"/>
        <v>0.5</v>
      </c>
      <c r="H8" s="199">
        <v>612290</v>
      </c>
      <c r="I8" s="200">
        <v>624237</v>
      </c>
      <c r="J8" s="210">
        <f t="shared" si="1"/>
        <v>-1.9</v>
      </c>
      <c r="K8" s="199">
        <v>735872</v>
      </c>
      <c r="L8" s="200">
        <v>754603</v>
      </c>
      <c r="M8" s="210">
        <f t="shared" si="2"/>
        <v>-2.5</v>
      </c>
      <c r="N8" s="199">
        <v>5521474</v>
      </c>
      <c r="O8" s="200">
        <v>5626463</v>
      </c>
      <c r="P8" s="210">
        <f t="shared" si="3"/>
        <v>-1.9</v>
      </c>
      <c r="Q8" s="199">
        <v>7486219</v>
      </c>
      <c r="R8" s="200">
        <v>7508569</v>
      </c>
      <c r="S8" s="182">
        <f t="shared" si="4"/>
        <v>-0.3</v>
      </c>
      <c r="T8" s="199">
        <v>5445130</v>
      </c>
      <c r="U8" s="200">
        <v>6485066</v>
      </c>
      <c r="V8" s="182">
        <f t="shared" si="5"/>
        <v>-16</v>
      </c>
      <c r="W8" s="199">
        <f t="shared" si="12"/>
        <v>61076470</v>
      </c>
      <c r="X8" s="199">
        <f t="shared" si="13"/>
        <v>59934180</v>
      </c>
      <c r="Y8" s="182">
        <f t="shared" si="6"/>
        <v>1.9</v>
      </c>
      <c r="Z8" s="203">
        <v>-1470559</v>
      </c>
      <c r="AA8" s="200">
        <v>-1420014</v>
      </c>
      <c r="AB8" s="200">
        <v>60773518</v>
      </c>
      <c r="AC8" s="289">
        <f t="shared" si="14"/>
        <v>59302959</v>
      </c>
      <c r="AD8" s="200">
        <v>58326402</v>
      </c>
      <c r="AE8" s="184">
        <f aca="true" t="shared" si="16" ref="AE8:AE37">ROUND(AC8/AD8*100-100,1)</f>
        <v>1.7</v>
      </c>
      <c r="AF8" s="289">
        <v>52804345</v>
      </c>
      <c r="AG8" s="200">
        <v>52170240</v>
      </c>
      <c r="AH8" s="184">
        <f t="shared" si="7"/>
        <v>1.2</v>
      </c>
      <c r="AI8" s="203">
        <v>-559</v>
      </c>
      <c r="AJ8" s="200">
        <v>-649</v>
      </c>
      <c r="AK8" s="199">
        <f t="shared" si="8"/>
        <v>52803786</v>
      </c>
      <c r="AL8" s="199">
        <v>52169591</v>
      </c>
      <c r="AM8" s="182">
        <f t="shared" si="9"/>
        <v>1.2</v>
      </c>
      <c r="AN8" s="206">
        <f t="shared" si="15"/>
        <v>6499173</v>
      </c>
      <c r="AO8" s="207">
        <v>6156811</v>
      </c>
      <c r="AP8" s="184">
        <f t="shared" si="10"/>
        <v>5.6</v>
      </c>
      <c r="AQ8" s="208">
        <f>BA8</f>
        <v>52229</v>
      </c>
      <c r="AR8" s="200"/>
      <c r="AS8" s="199">
        <f>AN8-AQ8</f>
        <v>6446944</v>
      </c>
      <c r="AT8" s="200">
        <v>6156811</v>
      </c>
      <c r="AU8" s="182">
        <f>ROUND(AS8/AT8*100-100,1)</f>
        <v>4.7</v>
      </c>
      <c r="AV8" s="195"/>
      <c r="AW8" s="209"/>
      <c r="AX8" s="182"/>
      <c r="AY8" s="198">
        <f t="shared" si="11"/>
        <v>6446944</v>
      </c>
      <c r="AZ8" s="69"/>
      <c r="BA8" s="79">
        <v>52229</v>
      </c>
      <c r="BB8" s="69"/>
    </row>
    <row r="9" spans="1:54" ht="12.75" customHeight="1">
      <c r="A9" s="113" t="s">
        <v>108</v>
      </c>
      <c r="B9" s="2" t="s">
        <v>120</v>
      </c>
      <c r="C9" s="65">
        <v>5</v>
      </c>
      <c r="D9" s="11">
        <v>726</v>
      </c>
      <c r="E9" s="211">
        <v>2012112</v>
      </c>
      <c r="F9" s="212">
        <v>1996014</v>
      </c>
      <c r="G9" s="213">
        <f t="shared" si="0"/>
        <v>0.8</v>
      </c>
      <c r="H9" s="199">
        <v>44384</v>
      </c>
      <c r="I9" s="212">
        <v>45254</v>
      </c>
      <c r="J9" s="213">
        <f t="shared" si="1"/>
        <v>-1.9</v>
      </c>
      <c r="K9" s="199">
        <v>24721</v>
      </c>
      <c r="L9" s="212">
        <v>25350</v>
      </c>
      <c r="M9" s="213">
        <f t="shared" si="2"/>
        <v>-2.5</v>
      </c>
      <c r="N9" s="211">
        <v>391654</v>
      </c>
      <c r="O9" s="212">
        <v>394172</v>
      </c>
      <c r="P9" s="213">
        <f t="shared" si="3"/>
        <v>-0.6</v>
      </c>
      <c r="Q9" s="211">
        <v>353694</v>
      </c>
      <c r="R9" s="212">
        <v>351529</v>
      </c>
      <c r="S9" s="214">
        <f t="shared" si="4"/>
        <v>0.6</v>
      </c>
      <c r="T9" s="211">
        <v>252368</v>
      </c>
      <c r="U9" s="212">
        <v>312163</v>
      </c>
      <c r="V9" s="182">
        <f t="shared" si="5"/>
        <v>-19.2</v>
      </c>
      <c r="W9" s="199">
        <f t="shared" si="12"/>
        <v>2574197</v>
      </c>
      <c r="X9" s="199">
        <f t="shared" si="13"/>
        <v>2500156</v>
      </c>
      <c r="Y9" s="215">
        <f t="shared" si="6"/>
        <v>3</v>
      </c>
      <c r="Z9" s="216">
        <v>-6018</v>
      </c>
      <c r="AA9" s="212">
        <v>-6492</v>
      </c>
      <c r="AB9" s="212">
        <v>2559621</v>
      </c>
      <c r="AC9" s="289">
        <f t="shared" si="14"/>
        <v>2553603</v>
      </c>
      <c r="AD9" s="212">
        <v>2484626</v>
      </c>
      <c r="AE9" s="217">
        <f t="shared" si="16"/>
        <v>2.8</v>
      </c>
      <c r="AF9" s="292">
        <v>2166571</v>
      </c>
      <c r="AG9" s="212">
        <v>2126434</v>
      </c>
      <c r="AH9" s="217">
        <f t="shared" si="7"/>
        <v>1.9</v>
      </c>
      <c r="AI9" s="216">
        <v>-18</v>
      </c>
      <c r="AJ9" s="212">
        <v>-14</v>
      </c>
      <c r="AK9" s="211">
        <f t="shared" si="8"/>
        <v>2166553</v>
      </c>
      <c r="AL9" s="211">
        <v>2126420</v>
      </c>
      <c r="AM9" s="215">
        <f t="shared" si="9"/>
        <v>1.9</v>
      </c>
      <c r="AN9" s="218">
        <f t="shared" si="15"/>
        <v>387050</v>
      </c>
      <c r="AO9" s="219">
        <v>358206</v>
      </c>
      <c r="AP9" s="217">
        <f t="shared" si="10"/>
        <v>8.1</v>
      </c>
      <c r="AQ9" s="208">
        <f>BA9</f>
        <v>2249</v>
      </c>
      <c r="AR9" s="200"/>
      <c r="AS9" s="199">
        <f>AN9-AQ9</f>
        <v>384801</v>
      </c>
      <c r="AT9" s="200">
        <v>358206</v>
      </c>
      <c r="AU9" s="220">
        <f>ROUND(AS9/AT9*100-100,1)</f>
        <v>7.4</v>
      </c>
      <c r="AV9" s="195"/>
      <c r="AW9" s="221"/>
      <c r="AX9" s="220"/>
      <c r="AY9" s="198">
        <f t="shared" si="11"/>
        <v>384801</v>
      </c>
      <c r="AZ9" s="69"/>
      <c r="BA9" s="79">
        <v>2249</v>
      </c>
      <c r="BB9" s="69"/>
    </row>
    <row r="10" spans="1:54" ht="12.75" customHeight="1">
      <c r="A10" s="17" t="s">
        <v>98</v>
      </c>
      <c r="B10" s="66" t="s">
        <v>119</v>
      </c>
      <c r="C10" s="65">
        <v>5</v>
      </c>
      <c r="D10" s="13">
        <v>582</v>
      </c>
      <c r="E10" s="222">
        <v>20764250</v>
      </c>
      <c r="F10" s="223">
        <v>20590302</v>
      </c>
      <c r="G10" s="224">
        <f t="shared" si="0"/>
        <v>0.8</v>
      </c>
      <c r="H10" s="199">
        <v>351101</v>
      </c>
      <c r="I10" s="225">
        <v>350696</v>
      </c>
      <c r="J10" s="224">
        <f t="shared" si="1"/>
        <v>0.1</v>
      </c>
      <c r="K10" s="199">
        <v>373446</v>
      </c>
      <c r="L10" s="225">
        <v>372902</v>
      </c>
      <c r="M10" s="224">
        <f t="shared" si="2"/>
        <v>0.1</v>
      </c>
      <c r="N10" s="226">
        <v>2681489</v>
      </c>
      <c r="O10" s="225">
        <v>2733075</v>
      </c>
      <c r="P10" s="224">
        <f t="shared" si="3"/>
        <v>-1.9</v>
      </c>
      <c r="Q10" s="222">
        <v>4283151</v>
      </c>
      <c r="R10" s="223">
        <v>4310241</v>
      </c>
      <c r="S10" s="220">
        <f t="shared" si="4"/>
        <v>-0.6</v>
      </c>
      <c r="T10" s="222">
        <v>2140444</v>
      </c>
      <c r="U10" s="223">
        <v>2660659</v>
      </c>
      <c r="V10" s="182">
        <f t="shared" si="5"/>
        <v>-19.6</v>
      </c>
      <c r="W10" s="199">
        <f t="shared" si="12"/>
        <v>26312993</v>
      </c>
      <c r="X10" s="199">
        <f t="shared" si="13"/>
        <v>25696557</v>
      </c>
      <c r="Y10" s="220">
        <f t="shared" si="6"/>
        <v>2.4</v>
      </c>
      <c r="Z10" s="227">
        <v>12584</v>
      </c>
      <c r="AA10" s="223">
        <v>25004</v>
      </c>
      <c r="AB10" s="223">
        <v>26312993</v>
      </c>
      <c r="AC10" s="289">
        <f t="shared" si="14"/>
        <v>26325577</v>
      </c>
      <c r="AD10" s="223">
        <v>25721561</v>
      </c>
      <c r="AE10" s="228">
        <f t="shared" si="16"/>
        <v>2.3</v>
      </c>
      <c r="AF10" s="295">
        <v>23158615</v>
      </c>
      <c r="AG10" s="223">
        <v>22735350</v>
      </c>
      <c r="AH10" s="228">
        <f t="shared" si="7"/>
        <v>1.9</v>
      </c>
      <c r="AI10" s="227">
        <v>6097</v>
      </c>
      <c r="AJ10" s="223">
        <v>0</v>
      </c>
      <c r="AK10" s="222">
        <f t="shared" si="8"/>
        <v>23164712</v>
      </c>
      <c r="AL10" s="222">
        <v>22735350</v>
      </c>
      <c r="AM10" s="220">
        <f t="shared" si="9"/>
        <v>1.9</v>
      </c>
      <c r="AN10" s="229">
        <f t="shared" si="15"/>
        <v>3160865</v>
      </c>
      <c r="AO10" s="230">
        <v>2986211</v>
      </c>
      <c r="AP10" s="228">
        <f t="shared" si="10"/>
        <v>5.8</v>
      </c>
      <c r="AQ10" s="231"/>
      <c r="AR10" s="232"/>
      <c r="AS10" s="233"/>
      <c r="AT10" s="234"/>
      <c r="AU10" s="235"/>
      <c r="AV10" s="195"/>
      <c r="AW10" s="196"/>
      <c r="AX10" s="236"/>
      <c r="AY10" s="198">
        <f t="shared" si="11"/>
        <v>0</v>
      </c>
      <c r="AZ10" s="69"/>
      <c r="BA10" s="79">
        <v>23185</v>
      </c>
      <c r="BB10" s="69"/>
    </row>
    <row r="11" spans="1:54" ht="12.75" customHeight="1">
      <c r="A11" s="17" t="s">
        <v>99</v>
      </c>
      <c r="B11" s="559"/>
      <c r="C11" s="560"/>
      <c r="D11" s="561"/>
      <c r="E11" s="199">
        <v>21002342</v>
      </c>
      <c r="F11" s="200">
        <v>20830526</v>
      </c>
      <c r="G11" s="210">
        <f t="shared" si="0"/>
        <v>0.8</v>
      </c>
      <c r="H11" s="199">
        <v>397633</v>
      </c>
      <c r="I11" s="200">
        <v>397175</v>
      </c>
      <c r="J11" s="210">
        <f t="shared" si="1"/>
        <v>0.1</v>
      </c>
      <c r="K11" s="199">
        <v>373446</v>
      </c>
      <c r="L11" s="200">
        <v>372901</v>
      </c>
      <c r="M11" s="210">
        <f t="shared" si="2"/>
        <v>0.1</v>
      </c>
      <c r="N11" s="199">
        <v>3073400</v>
      </c>
      <c r="O11" s="200">
        <v>3135716</v>
      </c>
      <c r="P11" s="210">
        <f t="shared" si="3"/>
        <v>-2</v>
      </c>
      <c r="Q11" s="199">
        <v>4283152</v>
      </c>
      <c r="R11" s="200">
        <v>4310242</v>
      </c>
      <c r="S11" s="182">
        <f t="shared" si="4"/>
        <v>-0.6</v>
      </c>
      <c r="T11" s="199">
        <v>1685050</v>
      </c>
      <c r="U11" s="200">
        <v>2143236</v>
      </c>
      <c r="V11" s="182">
        <f t="shared" si="5"/>
        <v>-21.4</v>
      </c>
      <c r="W11" s="199">
        <f t="shared" si="12"/>
        <v>27444923</v>
      </c>
      <c r="X11" s="199">
        <f t="shared" si="13"/>
        <v>26903324</v>
      </c>
      <c r="Y11" s="182">
        <f t="shared" si="6"/>
        <v>2</v>
      </c>
      <c r="Z11" s="203">
        <v>12584</v>
      </c>
      <c r="AA11" s="200">
        <v>25004</v>
      </c>
      <c r="AB11" s="200">
        <v>26971461</v>
      </c>
      <c r="AC11" s="289">
        <f t="shared" si="14"/>
        <v>26984045</v>
      </c>
      <c r="AD11" s="200">
        <v>26583688</v>
      </c>
      <c r="AE11" s="184">
        <f t="shared" si="16"/>
        <v>1.5</v>
      </c>
      <c r="AF11" s="289">
        <v>23158776</v>
      </c>
      <c r="AG11" s="200">
        <v>22735414</v>
      </c>
      <c r="AH11" s="184">
        <f t="shared" si="7"/>
        <v>1.9</v>
      </c>
      <c r="AI11" s="203">
        <v>6097</v>
      </c>
      <c r="AJ11" s="200">
        <v>0</v>
      </c>
      <c r="AK11" s="199">
        <f t="shared" si="8"/>
        <v>23164873</v>
      </c>
      <c r="AL11" s="199">
        <v>22735414</v>
      </c>
      <c r="AM11" s="182">
        <f t="shared" si="9"/>
        <v>1.9</v>
      </c>
      <c r="AN11" s="206">
        <f t="shared" si="15"/>
        <v>3819172</v>
      </c>
      <c r="AO11" s="207">
        <v>3848274</v>
      </c>
      <c r="AP11" s="184">
        <f t="shared" si="10"/>
        <v>-0.8</v>
      </c>
      <c r="AQ11" s="208">
        <f>BA11</f>
        <v>23765</v>
      </c>
      <c r="AR11" s="200"/>
      <c r="AS11" s="199">
        <f>AN11-AQ11</f>
        <v>3795407</v>
      </c>
      <c r="AT11" s="200">
        <v>3848274</v>
      </c>
      <c r="AU11" s="182">
        <f>ROUND(AS11/AT11*100-100,1)</f>
        <v>-1.4</v>
      </c>
      <c r="AV11" s="195"/>
      <c r="AW11" s="209"/>
      <c r="AX11" s="182"/>
      <c r="AY11" s="198">
        <f t="shared" si="11"/>
        <v>3795407</v>
      </c>
      <c r="AZ11" s="69"/>
      <c r="BA11" s="79">
        <v>23765</v>
      </c>
      <c r="BB11" s="69"/>
    </row>
    <row r="12" spans="1:54" ht="12.75" customHeight="1">
      <c r="A12" s="112" t="s">
        <v>109</v>
      </c>
      <c r="B12" s="2" t="s">
        <v>119</v>
      </c>
      <c r="C12" s="65">
        <v>5</v>
      </c>
      <c r="D12" s="14">
        <v>584</v>
      </c>
      <c r="E12" s="199">
        <v>18382879</v>
      </c>
      <c r="F12" s="200">
        <v>18251603</v>
      </c>
      <c r="G12" s="210">
        <f t="shared" si="0"/>
        <v>0.7</v>
      </c>
      <c r="H12" s="199">
        <v>329429</v>
      </c>
      <c r="I12" s="200">
        <v>329052</v>
      </c>
      <c r="J12" s="210">
        <f t="shared" si="1"/>
        <v>0.1</v>
      </c>
      <c r="K12" s="199">
        <v>347990</v>
      </c>
      <c r="L12" s="200">
        <v>347483</v>
      </c>
      <c r="M12" s="210">
        <f t="shared" si="2"/>
        <v>0.1</v>
      </c>
      <c r="N12" s="199">
        <v>2457095</v>
      </c>
      <c r="O12" s="200">
        <v>2505105</v>
      </c>
      <c r="P12" s="210">
        <f t="shared" si="3"/>
        <v>-1.9</v>
      </c>
      <c r="Q12" s="199">
        <v>3792003</v>
      </c>
      <c r="R12" s="200">
        <v>3815548</v>
      </c>
      <c r="S12" s="182">
        <f t="shared" si="4"/>
        <v>-0.6</v>
      </c>
      <c r="T12" s="199">
        <v>1541721</v>
      </c>
      <c r="U12" s="200">
        <v>1950741</v>
      </c>
      <c r="V12" s="182">
        <f t="shared" si="5"/>
        <v>-21</v>
      </c>
      <c r="W12" s="199">
        <f t="shared" si="12"/>
        <v>23767675</v>
      </c>
      <c r="X12" s="199">
        <f t="shared" si="13"/>
        <v>23298050</v>
      </c>
      <c r="Y12" s="182">
        <f t="shared" si="6"/>
        <v>2</v>
      </c>
      <c r="Z12" s="203">
        <v>10755</v>
      </c>
      <c r="AA12" s="200">
        <v>21170</v>
      </c>
      <c r="AB12" s="200">
        <v>23490499</v>
      </c>
      <c r="AC12" s="289">
        <f t="shared" si="14"/>
        <v>23501254</v>
      </c>
      <c r="AD12" s="200">
        <v>23109516</v>
      </c>
      <c r="AE12" s="184">
        <f t="shared" si="16"/>
        <v>1.7</v>
      </c>
      <c r="AF12" s="289">
        <v>21813710</v>
      </c>
      <c r="AG12" s="200">
        <v>21408627</v>
      </c>
      <c r="AH12" s="184">
        <f t="shared" si="7"/>
        <v>1.9</v>
      </c>
      <c r="AI12" s="203">
        <v>5816</v>
      </c>
      <c r="AJ12" s="200">
        <v>0</v>
      </c>
      <c r="AK12" s="199">
        <f t="shared" si="8"/>
        <v>21819526</v>
      </c>
      <c r="AL12" s="199">
        <v>21408627</v>
      </c>
      <c r="AM12" s="182">
        <f t="shared" si="9"/>
        <v>1.9</v>
      </c>
      <c r="AN12" s="206">
        <f t="shared" si="15"/>
        <v>1681728</v>
      </c>
      <c r="AO12" s="207">
        <v>1700889</v>
      </c>
      <c r="AP12" s="184">
        <f t="shared" si="10"/>
        <v>-1.1</v>
      </c>
      <c r="AQ12" s="208">
        <f>BA12</f>
        <v>20698</v>
      </c>
      <c r="AR12" s="200"/>
      <c r="AS12" s="199">
        <f>AN12-AQ12</f>
        <v>1661030</v>
      </c>
      <c r="AT12" s="200">
        <v>1700889</v>
      </c>
      <c r="AU12" s="182">
        <f>ROUND(AS12/AT12*100-100,1)</f>
        <v>-2.3</v>
      </c>
      <c r="AV12" s="195"/>
      <c r="AW12" s="209"/>
      <c r="AX12" s="182"/>
      <c r="AY12" s="198">
        <f t="shared" si="11"/>
        <v>1661030</v>
      </c>
      <c r="AZ12" s="69"/>
      <c r="BA12" s="79">
        <v>20698</v>
      </c>
      <c r="BB12" s="69"/>
    </row>
    <row r="13" spans="1:54" ht="12.75" customHeight="1">
      <c r="A13" s="112" t="s">
        <v>110</v>
      </c>
      <c r="B13" s="2" t="s">
        <v>120</v>
      </c>
      <c r="C13" s="65">
        <v>2</v>
      </c>
      <c r="D13" s="11">
        <v>488</v>
      </c>
      <c r="E13" s="211">
        <v>1700724</v>
      </c>
      <c r="F13" s="212">
        <v>1677208</v>
      </c>
      <c r="G13" s="213">
        <f t="shared" si="0"/>
        <v>1.4</v>
      </c>
      <c r="H13" s="199">
        <v>35218</v>
      </c>
      <c r="I13" s="212">
        <v>35170</v>
      </c>
      <c r="J13" s="213">
        <f t="shared" si="1"/>
        <v>0.1</v>
      </c>
      <c r="K13" s="199">
        <v>14800</v>
      </c>
      <c r="L13" s="212">
        <v>14776</v>
      </c>
      <c r="M13" s="213">
        <f t="shared" si="2"/>
        <v>0.2</v>
      </c>
      <c r="N13" s="211">
        <v>360581</v>
      </c>
      <c r="O13" s="212">
        <v>369397</v>
      </c>
      <c r="P13" s="213">
        <f t="shared" si="3"/>
        <v>-2.4</v>
      </c>
      <c r="Q13" s="211">
        <v>313241</v>
      </c>
      <c r="R13" s="212">
        <v>314566</v>
      </c>
      <c r="S13" s="215">
        <f t="shared" si="4"/>
        <v>-0.4</v>
      </c>
      <c r="T13" s="211">
        <v>94613</v>
      </c>
      <c r="U13" s="212">
        <v>126809</v>
      </c>
      <c r="V13" s="182">
        <f t="shared" si="5"/>
        <v>-25.4</v>
      </c>
      <c r="W13" s="199">
        <f t="shared" si="12"/>
        <v>2329951</v>
      </c>
      <c r="X13" s="199">
        <f t="shared" si="13"/>
        <v>2284308</v>
      </c>
      <c r="Y13" s="215">
        <f t="shared" si="6"/>
        <v>2</v>
      </c>
      <c r="Z13" s="216">
        <v>1311</v>
      </c>
      <c r="AA13" s="212">
        <v>2665</v>
      </c>
      <c r="AB13" s="212">
        <v>2208733</v>
      </c>
      <c r="AC13" s="289">
        <f t="shared" si="14"/>
        <v>2210044</v>
      </c>
      <c r="AD13" s="212">
        <v>2203374</v>
      </c>
      <c r="AE13" s="217">
        <f t="shared" si="16"/>
        <v>0.3</v>
      </c>
      <c r="AF13" s="292">
        <v>895791</v>
      </c>
      <c r="AG13" s="212">
        <v>880228</v>
      </c>
      <c r="AH13" s="217">
        <f t="shared" si="7"/>
        <v>1.8</v>
      </c>
      <c r="AI13" s="216">
        <v>152</v>
      </c>
      <c r="AJ13" s="212">
        <v>0</v>
      </c>
      <c r="AK13" s="211">
        <f t="shared" si="8"/>
        <v>895943</v>
      </c>
      <c r="AL13" s="211">
        <v>880228</v>
      </c>
      <c r="AM13" s="215">
        <f t="shared" si="9"/>
        <v>1.8</v>
      </c>
      <c r="AN13" s="218">
        <f t="shared" si="15"/>
        <v>1314101</v>
      </c>
      <c r="AO13" s="219">
        <v>1323146</v>
      </c>
      <c r="AP13" s="217">
        <f t="shared" si="10"/>
        <v>-0.7</v>
      </c>
      <c r="AQ13" s="208">
        <f>BA13</f>
        <v>1946</v>
      </c>
      <c r="AR13" s="200"/>
      <c r="AS13" s="211">
        <f>AN13-AQ13</f>
        <v>1312155</v>
      </c>
      <c r="AT13" s="200">
        <v>1323146</v>
      </c>
      <c r="AU13" s="237">
        <f>ROUND(AS13/AT13*100-100,1)</f>
        <v>-0.8</v>
      </c>
      <c r="AV13" s="195"/>
      <c r="AW13" s="221"/>
      <c r="AX13" s="237"/>
      <c r="AY13" s="198">
        <f t="shared" si="11"/>
        <v>1312155</v>
      </c>
      <c r="AZ13" s="69"/>
      <c r="BA13" s="79">
        <v>1946</v>
      </c>
      <c r="BB13" s="69"/>
    </row>
    <row r="14" spans="1:54" ht="12.75" customHeight="1">
      <c r="A14" s="112" t="s">
        <v>111</v>
      </c>
      <c r="B14" s="2" t="s">
        <v>120</v>
      </c>
      <c r="C14" s="65">
        <v>4</v>
      </c>
      <c r="D14" s="11">
        <v>680</v>
      </c>
      <c r="E14" s="211">
        <v>918739</v>
      </c>
      <c r="F14" s="212">
        <v>901715</v>
      </c>
      <c r="G14" s="213">
        <f t="shared" si="0"/>
        <v>1.9</v>
      </c>
      <c r="H14" s="199">
        <v>32986</v>
      </c>
      <c r="I14" s="212">
        <v>32953</v>
      </c>
      <c r="J14" s="213">
        <f t="shared" si="1"/>
        <v>0.1</v>
      </c>
      <c r="K14" s="199">
        <v>10656</v>
      </c>
      <c r="L14" s="212">
        <v>10642</v>
      </c>
      <c r="M14" s="213">
        <f t="shared" si="2"/>
        <v>0.1</v>
      </c>
      <c r="N14" s="211">
        <v>255724</v>
      </c>
      <c r="O14" s="212">
        <v>261214</v>
      </c>
      <c r="P14" s="213">
        <f t="shared" si="3"/>
        <v>-2.1</v>
      </c>
      <c r="Q14" s="211">
        <v>177908</v>
      </c>
      <c r="R14" s="212">
        <v>180128</v>
      </c>
      <c r="S14" s="215">
        <f t="shared" si="4"/>
        <v>-1.2</v>
      </c>
      <c r="T14" s="211">
        <v>48716</v>
      </c>
      <c r="U14" s="212">
        <v>65686</v>
      </c>
      <c r="V14" s="182">
        <f t="shared" si="5"/>
        <v>-25.8</v>
      </c>
      <c r="W14" s="199">
        <f t="shared" si="12"/>
        <v>1347297</v>
      </c>
      <c r="X14" s="199">
        <f t="shared" si="13"/>
        <v>1320966</v>
      </c>
      <c r="Y14" s="215">
        <f t="shared" si="6"/>
        <v>2</v>
      </c>
      <c r="Z14" s="216">
        <v>518</v>
      </c>
      <c r="AA14" s="212">
        <v>1169</v>
      </c>
      <c r="AB14" s="212">
        <v>1272229</v>
      </c>
      <c r="AC14" s="289">
        <f t="shared" si="14"/>
        <v>1272747</v>
      </c>
      <c r="AD14" s="212">
        <v>1270798</v>
      </c>
      <c r="AE14" s="217">
        <f t="shared" si="16"/>
        <v>0.2</v>
      </c>
      <c r="AF14" s="292">
        <v>449275</v>
      </c>
      <c r="AG14" s="212">
        <v>446559</v>
      </c>
      <c r="AH14" s="217">
        <f t="shared" si="7"/>
        <v>0.6</v>
      </c>
      <c r="AI14" s="216">
        <v>129</v>
      </c>
      <c r="AJ14" s="212">
        <v>0</v>
      </c>
      <c r="AK14" s="211">
        <f t="shared" si="8"/>
        <v>449404</v>
      </c>
      <c r="AL14" s="211">
        <v>446559</v>
      </c>
      <c r="AM14" s="215">
        <f t="shared" si="9"/>
        <v>0.6</v>
      </c>
      <c r="AN14" s="218">
        <f t="shared" si="15"/>
        <v>823343</v>
      </c>
      <c r="AO14" s="219">
        <v>824239</v>
      </c>
      <c r="AP14" s="217">
        <f t="shared" si="10"/>
        <v>-0.1</v>
      </c>
      <c r="AQ14" s="208">
        <f>BA14</f>
        <v>1121</v>
      </c>
      <c r="AR14" s="200"/>
      <c r="AS14" s="211">
        <f>AN14-AQ14</f>
        <v>822222</v>
      </c>
      <c r="AT14" s="200">
        <v>824239</v>
      </c>
      <c r="AU14" s="182">
        <f>ROUND(AS14/AT14*100-100,1)</f>
        <v>-0.2</v>
      </c>
      <c r="AV14" s="195"/>
      <c r="AW14" s="221"/>
      <c r="AX14" s="182"/>
      <c r="AY14" s="198">
        <f t="shared" si="11"/>
        <v>822222</v>
      </c>
      <c r="AZ14" s="69"/>
      <c r="BA14" s="79">
        <v>1121</v>
      </c>
      <c r="BB14" s="69"/>
    </row>
    <row r="15" spans="1:54" ht="12.75" customHeight="1">
      <c r="A15" s="5" t="s">
        <v>40</v>
      </c>
      <c r="B15" s="2" t="s">
        <v>119</v>
      </c>
      <c r="C15" s="65">
        <v>3</v>
      </c>
      <c r="D15" s="11">
        <v>396</v>
      </c>
      <c r="E15" s="199">
        <v>18118732</v>
      </c>
      <c r="F15" s="200">
        <v>17707923</v>
      </c>
      <c r="G15" s="210">
        <f t="shared" si="0"/>
        <v>2.3</v>
      </c>
      <c r="H15" s="199">
        <v>308888</v>
      </c>
      <c r="I15" s="200">
        <v>316108</v>
      </c>
      <c r="J15" s="210">
        <f t="shared" si="1"/>
        <v>-2.3</v>
      </c>
      <c r="K15" s="199">
        <v>291091</v>
      </c>
      <c r="L15" s="200">
        <v>293515</v>
      </c>
      <c r="M15" s="210">
        <f t="shared" si="2"/>
        <v>-0.8</v>
      </c>
      <c r="N15" s="199">
        <v>2786458</v>
      </c>
      <c r="O15" s="200">
        <v>2836629</v>
      </c>
      <c r="P15" s="210">
        <f t="shared" si="3"/>
        <v>-1.8</v>
      </c>
      <c r="Q15" s="199">
        <v>2553564</v>
      </c>
      <c r="R15" s="200">
        <v>2609863</v>
      </c>
      <c r="S15" s="182">
        <f t="shared" si="4"/>
        <v>-2.2</v>
      </c>
      <c r="T15" s="199">
        <v>1342882</v>
      </c>
      <c r="U15" s="200">
        <v>1606722</v>
      </c>
      <c r="V15" s="182">
        <f t="shared" si="5"/>
        <v>-16.4</v>
      </c>
      <c r="W15" s="199">
        <f t="shared" si="12"/>
        <v>22715851</v>
      </c>
      <c r="X15" s="199">
        <f t="shared" si="13"/>
        <v>22157316</v>
      </c>
      <c r="Y15" s="182">
        <f t="shared" si="6"/>
        <v>2.5</v>
      </c>
      <c r="Z15" s="203">
        <v>0</v>
      </c>
      <c r="AA15" s="200">
        <v>1017</v>
      </c>
      <c r="AB15" s="200">
        <v>22715851</v>
      </c>
      <c r="AC15" s="289">
        <f t="shared" si="14"/>
        <v>22715851</v>
      </c>
      <c r="AD15" s="200">
        <v>22158333</v>
      </c>
      <c r="AE15" s="184">
        <f t="shared" si="16"/>
        <v>2.5</v>
      </c>
      <c r="AF15" s="289">
        <v>11836187</v>
      </c>
      <c r="AG15" s="200">
        <v>11788530</v>
      </c>
      <c r="AH15" s="184">
        <f t="shared" si="7"/>
        <v>0.4</v>
      </c>
      <c r="AI15" s="203">
        <v>0</v>
      </c>
      <c r="AJ15" s="200">
        <v>-6864</v>
      </c>
      <c r="AK15" s="199">
        <f t="shared" si="8"/>
        <v>11836187</v>
      </c>
      <c r="AL15" s="199">
        <v>11781666</v>
      </c>
      <c r="AM15" s="182">
        <f t="shared" si="9"/>
        <v>0.5</v>
      </c>
      <c r="AN15" s="206">
        <f t="shared" si="15"/>
        <v>10879664</v>
      </c>
      <c r="AO15" s="207">
        <v>10376667</v>
      </c>
      <c r="AP15" s="184">
        <f t="shared" si="10"/>
        <v>4.8</v>
      </c>
      <c r="AQ15" s="231"/>
      <c r="AR15" s="232"/>
      <c r="AS15" s="238"/>
      <c r="AT15" s="234"/>
      <c r="AU15" s="235"/>
      <c r="AV15" s="195"/>
      <c r="AW15" s="196"/>
      <c r="AX15" s="236"/>
      <c r="AY15" s="198">
        <f t="shared" si="11"/>
        <v>0</v>
      </c>
      <c r="AZ15" s="69"/>
      <c r="BA15" s="79">
        <v>20006</v>
      </c>
      <c r="BB15" s="69"/>
    </row>
    <row r="16" spans="1:54" ht="12.75" customHeight="1">
      <c r="A16" s="16" t="s">
        <v>41</v>
      </c>
      <c r="B16" s="559"/>
      <c r="C16" s="560"/>
      <c r="D16" s="561"/>
      <c r="E16" s="199">
        <v>18261014</v>
      </c>
      <c r="F16" s="200">
        <v>17870902</v>
      </c>
      <c r="G16" s="210">
        <f t="shared" si="0"/>
        <v>2.2</v>
      </c>
      <c r="H16" s="199">
        <v>628100</v>
      </c>
      <c r="I16" s="200">
        <v>642848</v>
      </c>
      <c r="J16" s="210">
        <f t="shared" si="1"/>
        <v>-2.3</v>
      </c>
      <c r="K16" s="199">
        <v>291091</v>
      </c>
      <c r="L16" s="200">
        <v>293515</v>
      </c>
      <c r="M16" s="210">
        <f t="shared" si="2"/>
        <v>-0.8</v>
      </c>
      <c r="N16" s="199">
        <v>4070750</v>
      </c>
      <c r="O16" s="200">
        <v>4152787</v>
      </c>
      <c r="P16" s="210">
        <f t="shared" si="3"/>
        <v>-2</v>
      </c>
      <c r="Q16" s="199">
        <v>2553567</v>
      </c>
      <c r="R16" s="200">
        <v>2609863</v>
      </c>
      <c r="S16" s="182">
        <f t="shared" si="4"/>
        <v>-2.2</v>
      </c>
      <c r="T16" s="199">
        <v>1173030</v>
      </c>
      <c r="U16" s="200">
        <v>1379643</v>
      </c>
      <c r="V16" s="182">
        <f t="shared" si="5"/>
        <v>-15</v>
      </c>
      <c r="W16" s="199">
        <f t="shared" si="12"/>
        <v>24631492</v>
      </c>
      <c r="X16" s="199">
        <f t="shared" si="13"/>
        <v>24190272</v>
      </c>
      <c r="Y16" s="182">
        <f t="shared" si="6"/>
        <v>1.8</v>
      </c>
      <c r="Z16" s="203">
        <v>0</v>
      </c>
      <c r="AA16" s="200">
        <v>1017</v>
      </c>
      <c r="AB16" s="200">
        <v>23060322</v>
      </c>
      <c r="AC16" s="289">
        <f t="shared" si="14"/>
        <v>23060322</v>
      </c>
      <c r="AD16" s="200">
        <v>22927123</v>
      </c>
      <c r="AE16" s="184">
        <f t="shared" si="16"/>
        <v>0.6</v>
      </c>
      <c r="AF16" s="289">
        <v>11836231</v>
      </c>
      <c r="AG16" s="200">
        <v>11788456</v>
      </c>
      <c r="AH16" s="184">
        <f t="shared" si="7"/>
        <v>0.4</v>
      </c>
      <c r="AI16" s="203">
        <v>0</v>
      </c>
      <c r="AJ16" s="200">
        <v>-6864</v>
      </c>
      <c r="AK16" s="199">
        <f t="shared" si="8"/>
        <v>11836231</v>
      </c>
      <c r="AL16" s="199">
        <v>11781592</v>
      </c>
      <c r="AM16" s="182">
        <f t="shared" si="9"/>
        <v>0.5</v>
      </c>
      <c r="AN16" s="206">
        <f t="shared" si="15"/>
        <v>11224091</v>
      </c>
      <c r="AO16" s="207">
        <v>11145531</v>
      </c>
      <c r="AP16" s="184">
        <f t="shared" si="10"/>
        <v>0.7</v>
      </c>
      <c r="AQ16" s="208">
        <f aca="true" t="shared" si="17" ref="AQ16:AQ26">BA16</f>
        <v>20312</v>
      </c>
      <c r="AR16" s="200"/>
      <c r="AS16" s="199">
        <f aca="true" t="shared" si="18" ref="AS16:AS26">AN16-AQ16</f>
        <v>11203779</v>
      </c>
      <c r="AT16" s="200">
        <v>11145531</v>
      </c>
      <c r="AU16" s="182">
        <f aca="true" t="shared" si="19" ref="AU16:AU26">ROUND(AS16/AT16*100-100,1)</f>
        <v>0.5</v>
      </c>
      <c r="AV16" s="195"/>
      <c r="AW16" s="209"/>
      <c r="AX16" s="182"/>
      <c r="AY16" s="198">
        <f t="shared" si="11"/>
        <v>11203779</v>
      </c>
      <c r="AZ16" s="69"/>
      <c r="BA16" s="79">
        <v>20312</v>
      </c>
      <c r="BB16" s="69"/>
    </row>
    <row r="17" spans="1:54" ht="12.75" customHeight="1">
      <c r="A17" s="112" t="s">
        <v>42</v>
      </c>
      <c r="B17" s="2" t="s">
        <v>119</v>
      </c>
      <c r="C17" s="65">
        <v>3</v>
      </c>
      <c r="D17" s="11">
        <v>448</v>
      </c>
      <c r="E17" s="199">
        <v>8949853</v>
      </c>
      <c r="F17" s="200">
        <v>8789177</v>
      </c>
      <c r="G17" s="210">
        <f t="shared" si="0"/>
        <v>1.8</v>
      </c>
      <c r="H17" s="199">
        <v>217980</v>
      </c>
      <c r="I17" s="200">
        <v>223080</v>
      </c>
      <c r="J17" s="210">
        <f t="shared" si="1"/>
        <v>-2.3</v>
      </c>
      <c r="K17" s="199">
        <v>199308</v>
      </c>
      <c r="L17" s="200">
        <v>200967</v>
      </c>
      <c r="M17" s="210">
        <f t="shared" si="2"/>
        <v>-0.8</v>
      </c>
      <c r="N17" s="199">
        <v>1232346</v>
      </c>
      <c r="O17" s="200">
        <v>1265966</v>
      </c>
      <c r="P17" s="210">
        <f t="shared" si="3"/>
        <v>-2.7</v>
      </c>
      <c r="Q17" s="199">
        <v>1127355</v>
      </c>
      <c r="R17" s="200">
        <v>1136149</v>
      </c>
      <c r="S17" s="182">
        <f t="shared" si="4"/>
        <v>-0.8</v>
      </c>
      <c r="T17" s="199">
        <v>752102</v>
      </c>
      <c r="U17" s="200">
        <v>827634</v>
      </c>
      <c r="V17" s="182">
        <f t="shared" si="5"/>
        <v>-9.1</v>
      </c>
      <c r="W17" s="199">
        <f t="shared" si="12"/>
        <v>10974740</v>
      </c>
      <c r="X17" s="199">
        <f t="shared" si="13"/>
        <v>10787705</v>
      </c>
      <c r="Y17" s="182">
        <f t="shared" si="6"/>
        <v>1.7</v>
      </c>
      <c r="Z17" s="203">
        <v>0</v>
      </c>
      <c r="AA17" s="200">
        <v>1782</v>
      </c>
      <c r="AB17" s="200">
        <v>10549670</v>
      </c>
      <c r="AC17" s="289">
        <f t="shared" si="14"/>
        <v>10549670</v>
      </c>
      <c r="AD17" s="200">
        <v>10454825</v>
      </c>
      <c r="AE17" s="184">
        <f t="shared" si="16"/>
        <v>0.9</v>
      </c>
      <c r="AF17" s="289">
        <v>7947806</v>
      </c>
      <c r="AG17" s="200">
        <v>7966961</v>
      </c>
      <c r="AH17" s="184">
        <f t="shared" si="7"/>
        <v>-0.2</v>
      </c>
      <c r="AI17" s="203">
        <v>0</v>
      </c>
      <c r="AJ17" s="200">
        <v>-5285</v>
      </c>
      <c r="AK17" s="199">
        <f t="shared" si="8"/>
        <v>7947806</v>
      </c>
      <c r="AL17" s="199">
        <v>7961676</v>
      </c>
      <c r="AM17" s="182">
        <f t="shared" si="9"/>
        <v>-0.2</v>
      </c>
      <c r="AN17" s="206">
        <f t="shared" si="15"/>
        <v>2601864</v>
      </c>
      <c r="AO17" s="207">
        <v>2493149</v>
      </c>
      <c r="AP17" s="184">
        <f t="shared" si="10"/>
        <v>4.4</v>
      </c>
      <c r="AQ17" s="208">
        <f t="shared" si="17"/>
        <v>9291</v>
      </c>
      <c r="AR17" s="200"/>
      <c r="AS17" s="199">
        <f t="shared" si="18"/>
        <v>2592573</v>
      </c>
      <c r="AT17" s="200">
        <v>2493149</v>
      </c>
      <c r="AU17" s="182">
        <f t="shared" si="19"/>
        <v>4</v>
      </c>
      <c r="AV17" s="195"/>
      <c r="AW17" s="209"/>
      <c r="AX17" s="182"/>
      <c r="AY17" s="198">
        <f t="shared" si="11"/>
        <v>2592573</v>
      </c>
      <c r="AZ17" s="69"/>
      <c r="BA17" s="79">
        <v>9291</v>
      </c>
      <c r="BB17" s="69"/>
    </row>
    <row r="18" spans="1:54" ht="12.75" customHeight="1">
      <c r="A18" s="113" t="s">
        <v>43</v>
      </c>
      <c r="B18" s="2" t="s">
        <v>120</v>
      </c>
      <c r="C18" s="65">
        <v>2</v>
      </c>
      <c r="D18" s="11">
        <v>356</v>
      </c>
      <c r="E18" s="199">
        <v>1391784</v>
      </c>
      <c r="F18" s="200">
        <v>1355729</v>
      </c>
      <c r="G18" s="210">
        <f t="shared" si="0"/>
        <v>2.7</v>
      </c>
      <c r="H18" s="199">
        <v>48148</v>
      </c>
      <c r="I18" s="200">
        <v>49279</v>
      </c>
      <c r="J18" s="210">
        <f t="shared" si="1"/>
        <v>-2.3</v>
      </c>
      <c r="K18" s="199">
        <v>14158</v>
      </c>
      <c r="L18" s="200">
        <v>14277</v>
      </c>
      <c r="M18" s="210">
        <f t="shared" si="2"/>
        <v>-0.8</v>
      </c>
      <c r="N18" s="199">
        <v>374153</v>
      </c>
      <c r="O18" s="200">
        <v>380536</v>
      </c>
      <c r="P18" s="210">
        <f t="shared" si="3"/>
        <v>-1.7</v>
      </c>
      <c r="Q18" s="199">
        <v>172248</v>
      </c>
      <c r="R18" s="200">
        <v>174757</v>
      </c>
      <c r="S18" s="182">
        <f t="shared" si="4"/>
        <v>-1.4</v>
      </c>
      <c r="T18" s="199">
        <v>56653</v>
      </c>
      <c r="U18" s="200">
        <v>74985</v>
      </c>
      <c r="V18" s="182">
        <f t="shared" si="5"/>
        <v>-24.4</v>
      </c>
      <c r="W18" s="199">
        <f t="shared" si="12"/>
        <v>1943838</v>
      </c>
      <c r="X18" s="199">
        <f t="shared" si="13"/>
        <v>1899593</v>
      </c>
      <c r="Y18" s="182">
        <f t="shared" si="6"/>
        <v>2.3</v>
      </c>
      <c r="Z18" s="203">
        <v>0</v>
      </c>
      <c r="AA18" s="200">
        <v>-24</v>
      </c>
      <c r="AB18" s="200">
        <v>1773156</v>
      </c>
      <c r="AC18" s="289">
        <f t="shared" si="14"/>
        <v>1773156</v>
      </c>
      <c r="AD18" s="200">
        <v>1762300</v>
      </c>
      <c r="AE18" s="184">
        <f t="shared" si="16"/>
        <v>0.6</v>
      </c>
      <c r="AF18" s="289">
        <v>483061</v>
      </c>
      <c r="AG18" s="200">
        <v>478125</v>
      </c>
      <c r="AH18" s="184">
        <f t="shared" si="7"/>
        <v>1</v>
      </c>
      <c r="AI18" s="203">
        <v>0</v>
      </c>
      <c r="AJ18" s="200">
        <v>-208</v>
      </c>
      <c r="AK18" s="199">
        <f t="shared" si="8"/>
        <v>483061</v>
      </c>
      <c r="AL18" s="199">
        <v>477917</v>
      </c>
      <c r="AM18" s="182">
        <f t="shared" si="9"/>
        <v>1.1</v>
      </c>
      <c r="AN18" s="206">
        <f t="shared" si="15"/>
        <v>1290095</v>
      </c>
      <c r="AO18" s="207">
        <v>1284383</v>
      </c>
      <c r="AP18" s="184">
        <f t="shared" si="10"/>
        <v>0.4</v>
      </c>
      <c r="AQ18" s="208">
        <f t="shared" si="17"/>
        <v>1562</v>
      </c>
      <c r="AR18" s="200"/>
      <c r="AS18" s="199">
        <f t="shared" si="18"/>
        <v>1288533</v>
      </c>
      <c r="AT18" s="200">
        <v>1284383</v>
      </c>
      <c r="AU18" s="182">
        <f t="shared" si="19"/>
        <v>0.3</v>
      </c>
      <c r="AV18" s="195"/>
      <c r="AW18" s="209"/>
      <c r="AX18" s="182"/>
      <c r="AY18" s="198">
        <f t="shared" si="11"/>
        <v>1288533</v>
      </c>
      <c r="AZ18" s="69"/>
      <c r="BA18" s="79">
        <v>1562</v>
      </c>
      <c r="BB18" s="69"/>
    </row>
    <row r="19" spans="1:54" ht="12.75" customHeight="1">
      <c r="A19" s="113" t="s">
        <v>44</v>
      </c>
      <c r="B19" s="2" t="s">
        <v>120</v>
      </c>
      <c r="C19" s="65">
        <v>2</v>
      </c>
      <c r="D19" s="11">
        <v>380</v>
      </c>
      <c r="E19" s="199">
        <v>964905</v>
      </c>
      <c r="F19" s="200">
        <v>932606</v>
      </c>
      <c r="G19" s="210">
        <f t="shared" si="0"/>
        <v>3.5</v>
      </c>
      <c r="H19" s="199">
        <v>44627</v>
      </c>
      <c r="I19" s="200">
        <v>45677</v>
      </c>
      <c r="J19" s="210">
        <f t="shared" si="1"/>
        <v>-2.3</v>
      </c>
      <c r="K19" s="199">
        <v>7970</v>
      </c>
      <c r="L19" s="200">
        <v>8038</v>
      </c>
      <c r="M19" s="210">
        <f t="shared" si="2"/>
        <v>-0.8</v>
      </c>
      <c r="N19" s="199">
        <v>365729</v>
      </c>
      <c r="O19" s="200">
        <v>370863</v>
      </c>
      <c r="P19" s="210">
        <f t="shared" si="3"/>
        <v>-1.4</v>
      </c>
      <c r="Q19" s="199">
        <v>173010</v>
      </c>
      <c r="R19" s="200">
        <v>177472</v>
      </c>
      <c r="S19" s="182">
        <f t="shared" si="4"/>
        <v>-2.5</v>
      </c>
      <c r="T19" s="199">
        <v>48690</v>
      </c>
      <c r="U19" s="200">
        <v>61970</v>
      </c>
      <c r="V19" s="182">
        <f t="shared" si="5"/>
        <v>-21.4</v>
      </c>
      <c r="W19" s="199">
        <f t="shared" si="12"/>
        <v>1507551</v>
      </c>
      <c r="X19" s="199">
        <f t="shared" si="13"/>
        <v>1472686</v>
      </c>
      <c r="Y19" s="182">
        <f t="shared" si="6"/>
        <v>2.4</v>
      </c>
      <c r="Z19" s="203">
        <v>0</v>
      </c>
      <c r="AA19" s="200">
        <v>-18</v>
      </c>
      <c r="AB19" s="200">
        <v>1385913</v>
      </c>
      <c r="AC19" s="289">
        <f t="shared" si="14"/>
        <v>1385913</v>
      </c>
      <c r="AD19" s="200">
        <v>1374964</v>
      </c>
      <c r="AE19" s="184">
        <f t="shared" si="16"/>
        <v>0.8</v>
      </c>
      <c r="AF19" s="289">
        <v>474837</v>
      </c>
      <c r="AG19" s="200">
        <v>469528</v>
      </c>
      <c r="AH19" s="184">
        <f t="shared" si="7"/>
        <v>1.1</v>
      </c>
      <c r="AI19" s="203">
        <v>0</v>
      </c>
      <c r="AJ19" s="200">
        <v>-128</v>
      </c>
      <c r="AK19" s="199">
        <f t="shared" si="8"/>
        <v>474837</v>
      </c>
      <c r="AL19" s="199">
        <v>469400</v>
      </c>
      <c r="AM19" s="182">
        <f t="shared" si="9"/>
        <v>1.2</v>
      </c>
      <c r="AN19" s="206">
        <f t="shared" si="15"/>
        <v>911076</v>
      </c>
      <c r="AO19" s="207">
        <v>905564</v>
      </c>
      <c r="AP19" s="184">
        <f t="shared" si="10"/>
        <v>0.6</v>
      </c>
      <c r="AQ19" s="208">
        <f t="shared" si="17"/>
        <v>1221</v>
      </c>
      <c r="AR19" s="200"/>
      <c r="AS19" s="199">
        <f t="shared" si="18"/>
        <v>909855</v>
      </c>
      <c r="AT19" s="200">
        <v>905564</v>
      </c>
      <c r="AU19" s="182">
        <f t="shared" si="19"/>
        <v>0.5</v>
      </c>
      <c r="AV19" s="195"/>
      <c r="AW19" s="209"/>
      <c r="AX19" s="182"/>
      <c r="AY19" s="198">
        <f t="shared" si="11"/>
        <v>909855</v>
      </c>
      <c r="AZ19" s="69"/>
      <c r="BA19" s="79">
        <v>1221</v>
      </c>
      <c r="BB19" s="69"/>
    </row>
    <row r="20" spans="1:54" ht="12.75" customHeight="1">
      <c r="A20" s="112" t="s">
        <v>45</v>
      </c>
      <c r="B20" s="2" t="s">
        <v>120</v>
      </c>
      <c r="C20" s="65">
        <v>1</v>
      </c>
      <c r="D20" s="11">
        <v>292</v>
      </c>
      <c r="E20" s="199">
        <v>648765</v>
      </c>
      <c r="F20" s="200">
        <v>634366</v>
      </c>
      <c r="G20" s="210">
        <f t="shared" si="0"/>
        <v>2.3</v>
      </c>
      <c r="H20" s="199">
        <v>42383</v>
      </c>
      <c r="I20" s="200">
        <v>43379</v>
      </c>
      <c r="J20" s="210">
        <f t="shared" si="1"/>
        <v>-2.3</v>
      </c>
      <c r="K20" s="199">
        <v>4036</v>
      </c>
      <c r="L20" s="200">
        <v>4066</v>
      </c>
      <c r="M20" s="210">
        <f t="shared" si="2"/>
        <v>-0.7</v>
      </c>
      <c r="N20" s="199">
        <v>291027</v>
      </c>
      <c r="O20" s="200">
        <v>295056</v>
      </c>
      <c r="P20" s="210">
        <f t="shared" si="3"/>
        <v>-1.4</v>
      </c>
      <c r="Q20" s="199">
        <v>128341</v>
      </c>
      <c r="R20" s="200">
        <v>131687</v>
      </c>
      <c r="S20" s="182">
        <f t="shared" si="4"/>
        <v>-2.5</v>
      </c>
      <c r="T20" s="199">
        <v>33981</v>
      </c>
      <c r="U20" s="200">
        <v>43774</v>
      </c>
      <c r="V20" s="182">
        <f t="shared" si="5"/>
        <v>-22.4</v>
      </c>
      <c r="W20" s="199">
        <f t="shared" si="12"/>
        <v>1080571</v>
      </c>
      <c r="X20" s="199">
        <f t="shared" si="13"/>
        <v>1064780</v>
      </c>
      <c r="Y20" s="182">
        <f t="shared" si="6"/>
        <v>1.5</v>
      </c>
      <c r="Z20" s="203">
        <v>0</v>
      </c>
      <c r="AA20" s="200">
        <v>-101</v>
      </c>
      <c r="AB20" s="200">
        <v>993193</v>
      </c>
      <c r="AC20" s="289">
        <f t="shared" si="14"/>
        <v>993193</v>
      </c>
      <c r="AD20" s="200">
        <v>993684</v>
      </c>
      <c r="AE20" s="184">
        <f t="shared" si="16"/>
        <v>0</v>
      </c>
      <c r="AF20" s="289">
        <v>337733</v>
      </c>
      <c r="AG20" s="200">
        <v>334598</v>
      </c>
      <c r="AH20" s="184">
        <f t="shared" si="7"/>
        <v>0.9</v>
      </c>
      <c r="AI20" s="203">
        <v>0</v>
      </c>
      <c r="AJ20" s="200">
        <v>-202</v>
      </c>
      <c r="AK20" s="199">
        <f t="shared" si="8"/>
        <v>337733</v>
      </c>
      <c r="AL20" s="199">
        <v>334396</v>
      </c>
      <c r="AM20" s="182">
        <f t="shared" si="9"/>
        <v>1</v>
      </c>
      <c r="AN20" s="206">
        <f t="shared" si="15"/>
        <v>655460</v>
      </c>
      <c r="AO20" s="207">
        <v>659288</v>
      </c>
      <c r="AP20" s="184">
        <f t="shared" si="10"/>
        <v>-0.6</v>
      </c>
      <c r="AQ20" s="208">
        <f t="shared" si="17"/>
        <v>875</v>
      </c>
      <c r="AR20" s="200"/>
      <c r="AS20" s="199">
        <f t="shared" si="18"/>
        <v>654585</v>
      </c>
      <c r="AT20" s="200">
        <v>659288</v>
      </c>
      <c r="AU20" s="182">
        <f t="shared" si="19"/>
        <v>-0.7</v>
      </c>
      <c r="AV20" s="195"/>
      <c r="AW20" s="209"/>
      <c r="AX20" s="182"/>
      <c r="AY20" s="198">
        <f t="shared" si="11"/>
        <v>654585</v>
      </c>
      <c r="AZ20" s="69"/>
      <c r="BA20" s="79">
        <v>875</v>
      </c>
      <c r="BB20" s="69"/>
    </row>
    <row r="21" spans="1:54" ht="12.75" customHeight="1">
      <c r="A21" s="114" t="s">
        <v>46</v>
      </c>
      <c r="B21" s="2" t="s">
        <v>120</v>
      </c>
      <c r="C21" s="65">
        <v>2</v>
      </c>
      <c r="D21" s="11">
        <v>471</v>
      </c>
      <c r="E21" s="199">
        <v>724264</v>
      </c>
      <c r="F21" s="200">
        <v>704118</v>
      </c>
      <c r="G21" s="210">
        <f t="shared" si="0"/>
        <v>2.9</v>
      </c>
      <c r="H21" s="199">
        <v>44632</v>
      </c>
      <c r="I21" s="200">
        <v>45682</v>
      </c>
      <c r="J21" s="210">
        <f t="shared" si="1"/>
        <v>-2.3</v>
      </c>
      <c r="K21" s="199">
        <v>7976</v>
      </c>
      <c r="L21" s="200">
        <v>8044</v>
      </c>
      <c r="M21" s="210">
        <f t="shared" si="2"/>
        <v>-0.8</v>
      </c>
      <c r="N21" s="199">
        <v>204146</v>
      </c>
      <c r="O21" s="200">
        <v>207754</v>
      </c>
      <c r="P21" s="210">
        <f t="shared" si="3"/>
        <v>-1.7</v>
      </c>
      <c r="Q21" s="199">
        <v>108019</v>
      </c>
      <c r="R21" s="200">
        <v>110003</v>
      </c>
      <c r="S21" s="182">
        <f t="shared" si="4"/>
        <v>-1.8</v>
      </c>
      <c r="T21" s="199">
        <v>30727</v>
      </c>
      <c r="U21" s="200">
        <v>40764</v>
      </c>
      <c r="V21" s="182">
        <f t="shared" si="5"/>
        <v>-24.6</v>
      </c>
      <c r="W21" s="199">
        <f t="shared" si="12"/>
        <v>1058310</v>
      </c>
      <c r="X21" s="199">
        <f t="shared" si="13"/>
        <v>1034837</v>
      </c>
      <c r="Y21" s="182">
        <f t="shared" si="6"/>
        <v>2.3</v>
      </c>
      <c r="Z21" s="203">
        <v>0</v>
      </c>
      <c r="AA21" s="200">
        <v>-82</v>
      </c>
      <c r="AB21" s="200">
        <v>962445</v>
      </c>
      <c r="AC21" s="289">
        <f t="shared" si="14"/>
        <v>962445</v>
      </c>
      <c r="AD21" s="200">
        <v>957636</v>
      </c>
      <c r="AE21" s="184">
        <f t="shared" si="16"/>
        <v>0.5</v>
      </c>
      <c r="AF21" s="289">
        <v>236765</v>
      </c>
      <c r="AG21" s="200">
        <v>234883</v>
      </c>
      <c r="AH21" s="184">
        <f t="shared" si="7"/>
        <v>0.8</v>
      </c>
      <c r="AI21" s="203">
        <v>0</v>
      </c>
      <c r="AJ21" s="200">
        <v>-113</v>
      </c>
      <c r="AK21" s="199">
        <f t="shared" si="8"/>
        <v>236765</v>
      </c>
      <c r="AL21" s="199">
        <v>234770</v>
      </c>
      <c r="AM21" s="182">
        <f t="shared" si="9"/>
        <v>0.8</v>
      </c>
      <c r="AN21" s="206">
        <f t="shared" si="15"/>
        <v>725680</v>
      </c>
      <c r="AO21" s="207">
        <v>722866</v>
      </c>
      <c r="AP21" s="184">
        <f t="shared" si="10"/>
        <v>0.4</v>
      </c>
      <c r="AQ21" s="208">
        <f t="shared" si="17"/>
        <v>848</v>
      </c>
      <c r="AR21" s="200"/>
      <c r="AS21" s="199">
        <f t="shared" si="18"/>
        <v>724832</v>
      </c>
      <c r="AT21" s="200">
        <v>722866</v>
      </c>
      <c r="AU21" s="182">
        <f t="shared" si="19"/>
        <v>0.3</v>
      </c>
      <c r="AV21" s="195"/>
      <c r="AW21" s="209"/>
      <c r="AX21" s="182"/>
      <c r="AY21" s="198">
        <f t="shared" si="11"/>
        <v>724832</v>
      </c>
      <c r="AZ21" s="69"/>
      <c r="BA21" s="79">
        <v>848</v>
      </c>
      <c r="BB21" s="69"/>
    </row>
    <row r="22" spans="1:54" ht="12.75" customHeight="1">
      <c r="A22" s="113" t="s">
        <v>47</v>
      </c>
      <c r="B22" s="2" t="s">
        <v>120</v>
      </c>
      <c r="C22" s="65">
        <v>2</v>
      </c>
      <c r="D22" s="11">
        <v>417</v>
      </c>
      <c r="E22" s="199">
        <v>1172610</v>
      </c>
      <c r="F22" s="200">
        <v>1156941</v>
      </c>
      <c r="G22" s="210">
        <f t="shared" si="0"/>
        <v>1.4</v>
      </c>
      <c r="H22" s="199">
        <v>47141</v>
      </c>
      <c r="I22" s="200">
        <v>48257</v>
      </c>
      <c r="J22" s="210">
        <f t="shared" si="1"/>
        <v>-2.3</v>
      </c>
      <c r="K22" s="199">
        <v>12396</v>
      </c>
      <c r="L22" s="200">
        <v>12498</v>
      </c>
      <c r="M22" s="210">
        <f t="shared" si="2"/>
        <v>-0.8</v>
      </c>
      <c r="N22" s="199">
        <v>292250</v>
      </c>
      <c r="O22" s="200">
        <v>297338</v>
      </c>
      <c r="P22" s="210">
        <f t="shared" si="3"/>
        <v>-1.7</v>
      </c>
      <c r="Q22" s="199">
        <v>158869</v>
      </c>
      <c r="R22" s="200">
        <v>168387</v>
      </c>
      <c r="S22" s="182">
        <f t="shared" si="4"/>
        <v>-5.7</v>
      </c>
      <c r="T22" s="199">
        <v>47791</v>
      </c>
      <c r="U22" s="200">
        <v>64227</v>
      </c>
      <c r="V22" s="182">
        <f t="shared" si="5"/>
        <v>-25.6</v>
      </c>
      <c r="W22" s="199">
        <f t="shared" si="12"/>
        <v>1635475</v>
      </c>
      <c r="X22" s="199">
        <f t="shared" si="13"/>
        <v>1619194</v>
      </c>
      <c r="Y22" s="182">
        <f t="shared" si="6"/>
        <v>1</v>
      </c>
      <c r="Z22" s="203">
        <v>0</v>
      </c>
      <c r="AA22" s="200">
        <v>-127</v>
      </c>
      <c r="AB22" s="200">
        <v>1491495</v>
      </c>
      <c r="AC22" s="289">
        <f t="shared" si="14"/>
        <v>1491495</v>
      </c>
      <c r="AD22" s="200">
        <v>1501493</v>
      </c>
      <c r="AE22" s="184">
        <f t="shared" si="16"/>
        <v>-0.7</v>
      </c>
      <c r="AF22" s="289">
        <v>403226</v>
      </c>
      <c r="AG22" s="200">
        <v>401676</v>
      </c>
      <c r="AH22" s="184">
        <f t="shared" si="7"/>
        <v>0.4</v>
      </c>
      <c r="AI22" s="203">
        <v>0</v>
      </c>
      <c r="AJ22" s="200">
        <v>-157</v>
      </c>
      <c r="AK22" s="199">
        <f t="shared" si="8"/>
        <v>403226</v>
      </c>
      <c r="AL22" s="199">
        <v>401519</v>
      </c>
      <c r="AM22" s="182">
        <f t="shared" si="9"/>
        <v>0.4</v>
      </c>
      <c r="AN22" s="206">
        <f t="shared" si="15"/>
        <v>1088269</v>
      </c>
      <c r="AO22" s="207">
        <v>1099974</v>
      </c>
      <c r="AP22" s="184">
        <f t="shared" si="10"/>
        <v>-1.1</v>
      </c>
      <c r="AQ22" s="208">
        <f t="shared" si="17"/>
        <v>1314</v>
      </c>
      <c r="AR22" s="200"/>
      <c r="AS22" s="199">
        <f t="shared" si="18"/>
        <v>1086955</v>
      </c>
      <c r="AT22" s="200">
        <v>1099974</v>
      </c>
      <c r="AU22" s="182">
        <f t="shared" si="19"/>
        <v>-1.2</v>
      </c>
      <c r="AV22" s="195"/>
      <c r="AW22" s="209"/>
      <c r="AX22" s="182"/>
      <c r="AY22" s="198">
        <f t="shared" si="11"/>
        <v>1086955</v>
      </c>
      <c r="AZ22" s="69"/>
      <c r="BA22" s="79">
        <v>1314</v>
      </c>
      <c r="BB22" s="69"/>
    </row>
    <row r="23" spans="1:54" ht="12.75" customHeight="1">
      <c r="A23" s="113" t="s">
        <v>48</v>
      </c>
      <c r="B23" s="2" t="s">
        <v>120</v>
      </c>
      <c r="C23" s="65">
        <v>1</v>
      </c>
      <c r="D23" s="11">
        <v>349</v>
      </c>
      <c r="E23" s="199">
        <v>821927</v>
      </c>
      <c r="F23" s="200">
        <v>803531</v>
      </c>
      <c r="G23" s="210">
        <f t="shared" si="0"/>
        <v>2.3</v>
      </c>
      <c r="H23" s="199">
        <v>43769</v>
      </c>
      <c r="I23" s="200">
        <v>44801</v>
      </c>
      <c r="J23" s="210">
        <f t="shared" si="1"/>
        <v>-2.3</v>
      </c>
      <c r="K23" s="199">
        <v>6467</v>
      </c>
      <c r="L23" s="200">
        <v>6521</v>
      </c>
      <c r="M23" s="210">
        <f t="shared" si="2"/>
        <v>-0.8</v>
      </c>
      <c r="N23" s="199">
        <v>258746</v>
      </c>
      <c r="O23" s="200">
        <v>262771</v>
      </c>
      <c r="P23" s="210">
        <f t="shared" si="3"/>
        <v>-1.5</v>
      </c>
      <c r="Q23" s="199">
        <v>124540</v>
      </c>
      <c r="R23" s="200">
        <v>128582</v>
      </c>
      <c r="S23" s="182">
        <f t="shared" si="4"/>
        <v>-3.1</v>
      </c>
      <c r="T23" s="199">
        <v>35521</v>
      </c>
      <c r="U23" s="200">
        <v>45747</v>
      </c>
      <c r="V23" s="182">
        <f t="shared" si="5"/>
        <v>-22.4</v>
      </c>
      <c r="W23" s="199">
        <f t="shared" si="12"/>
        <v>1219928</v>
      </c>
      <c r="X23" s="199">
        <f t="shared" si="13"/>
        <v>1200459</v>
      </c>
      <c r="Y23" s="182">
        <f t="shared" si="6"/>
        <v>1.6</v>
      </c>
      <c r="Z23" s="203">
        <v>0</v>
      </c>
      <c r="AA23" s="200">
        <v>-112</v>
      </c>
      <c r="AB23" s="200">
        <v>1112912</v>
      </c>
      <c r="AC23" s="289">
        <f t="shared" si="14"/>
        <v>1112912</v>
      </c>
      <c r="AD23" s="200">
        <v>1113800</v>
      </c>
      <c r="AE23" s="184">
        <f t="shared" si="16"/>
        <v>-0.1</v>
      </c>
      <c r="AF23" s="289">
        <v>304035</v>
      </c>
      <c r="AG23" s="200">
        <v>302705</v>
      </c>
      <c r="AH23" s="184">
        <f t="shared" si="7"/>
        <v>0.4</v>
      </c>
      <c r="AI23" s="203">
        <v>0</v>
      </c>
      <c r="AJ23" s="200">
        <v>-127</v>
      </c>
      <c r="AK23" s="199">
        <f t="shared" si="8"/>
        <v>304035</v>
      </c>
      <c r="AL23" s="199">
        <v>302578</v>
      </c>
      <c r="AM23" s="182">
        <f t="shared" si="9"/>
        <v>0.5</v>
      </c>
      <c r="AN23" s="206">
        <f t="shared" si="15"/>
        <v>808877</v>
      </c>
      <c r="AO23" s="207">
        <v>811222</v>
      </c>
      <c r="AP23" s="184">
        <f t="shared" si="10"/>
        <v>-0.3</v>
      </c>
      <c r="AQ23" s="208">
        <f t="shared" si="17"/>
        <v>980</v>
      </c>
      <c r="AR23" s="200"/>
      <c r="AS23" s="199">
        <f t="shared" si="18"/>
        <v>807897</v>
      </c>
      <c r="AT23" s="200">
        <v>811222</v>
      </c>
      <c r="AU23" s="182">
        <f t="shared" si="19"/>
        <v>-0.4</v>
      </c>
      <c r="AV23" s="195"/>
      <c r="AW23" s="209"/>
      <c r="AX23" s="182"/>
      <c r="AY23" s="198">
        <f t="shared" si="11"/>
        <v>807897</v>
      </c>
      <c r="AZ23" s="69"/>
      <c r="BA23" s="79">
        <v>980</v>
      </c>
      <c r="BB23" s="69"/>
    </row>
    <row r="24" spans="1:54" ht="12.75" customHeight="1">
      <c r="A24" s="113" t="s">
        <v>49</v>
      </c>
      <c r="B24" s="2" t="s">
        <v>120</v>
      </c>
      <c r="C24" s="65">
        <v>1</v>
      </c>
      <c r="D24" s="11">
        <v>249</v>
      </c>
      <c r="E24" s="199">
        <v>421929</v>
      </c>
      <c r="F24" s="200">
        <v>410439</v>
      </c>
      <c r="G24" s="210">
        <f t="shared" si="0"/>
        <v>2.8</v>
      </c>
      <c r="H24" s="199">
        <v>38577</v>
      </c>
      <c r="I24" s="200">
        <v>39486</v>
      </c>
      <c r="J24" s="210">
        <f t="shared" si="1"/>
        <v>-2.3</v>
      </c>
      <c r="K24" s="199">
        <v>2441</v>
      </c>
      <c r="L24" s="200">
        <v>2462</v>
      </c>
      <c r="M24" s="210">
        <f t="shared" si="2"/>
        <v>-0.9</v>
      </c>
      <c r="N24" s="199">
        <v>209494</v>
      </c>
      <c r="O24" s="200">
        <v>212508</v>
      </c>
      <c r="P24" s="210">
        <f t="shared" si="3"/>
        <v>-1.4</v>
      </c>
      <c r="Q24" s="199">
        <v>92832</v>
      </c>
      <c r="R24" s="200">
        <v>95573</v>
      </c>
      <c r="S24" s="182">
        <f t="shared" si="4"/>
        <v>-2.9</v>
      </c>
      <c r="T24" s="199">
        <v>20077</v>
      </c>
      <c r="U24" s="200">
        <v>27280</v>
      </c>
      <c r="V24" s="182">
        <f t="shared" si="5"/>
        <v>-26.4</v>
      </c>
      <c r="W24" s="199">
        <f t="shared" si="12"/>
        <v>745196</v>
      </c>
      <c r="X24" s="199">
        <f t="shared" si="13"/>
        <v>733188</v>
      </c>
      <c r="Y24" s="182">
        <f t="shared" si="6"/>
        <v>1.6</v>
      </c>
      <c r="Z24" s="203">
        <v>0</v>
      </c>
      <c r="AA24" s="200">
        <v>-6</v>
      </c>
      <c r="AB24" s="200">
        <v>678557</v>
      </c>
      <c r="AC24" s="289">
        <f t="shared" si="14"/>
        <v>678557</v>
      </c>
      <c r="AD24" s="200">
        <v>679032</v>
      </c>
      <c r="AE24" s="184">
        <f t="shared" si="16"/>
        <v>-0.1</v>
      </c>
      <c r="AF24" s="289">
        <v>172823</v>
      </c>
      <c r="AG24" s="200">
        <v>170148</v>
      </c>
      <c r="AH24" s="184">
        <f t="shared" si="7"/>
        <v>1.6</v>
      </c>
      <c r="AI24" s="203">
        <v>0</v>
      </c>
      <c r="AJ24" s="200">
        <v>-45</v>
      </c>
      <c r="AK24" s="199">
        <f t="shared" si="8"/>
        <v>172823</v>
      </c>
      <c r="AL24" s="199">
        <v>170103</v>
      </c>
      <c r="AM24" s="182">
        <f t="shared" si="9"/>
        <v>1.6</v>
      </c>
      <c r="AN24" s="206">
        <f t="shared" si="15"/>
        <v>505734</v>
      </c>
      <c r="AO24" s="207">
        <v>508929</v>
      </c>
      <c r="AP24" s="184">
        <f t="shared" si="10"/>
        <v>-0.6</v>
      </c>
      <c r="AQ24" s="208">
        <f t="shared" si="17"/>
        <v>598</v>
      </c>
      <c r="AR24" s="200"/>
      <c r="AS24" s="199">
        <f t="shared" si="18"/>
        <v>505136</v>
      </c>
      <c r="AT24" s="200">
        <v>508929</v>
      </c>
      <c r="AU24" s="182">
        <f t="shared" si="19"/>
        <v>-0.7</v>
      </c>
      <c r="AV24" s="195"/>
      <c r="AW24" s="209"/>
      <c r="AX24" s="182"/>
      <c r="AY24" s="198">
        <f t="shared" si="11"/>
        <v>505136</v>
      </c>
      <c r="AZ24" s="69"/>
      <c r="BA24" s="79">
        <v>598</v>
      </c>
      <c r="BB24" s="69"/>
    </row>
    <row r="25" spans="1:54" ht="12.75" customHeight="1">
      <c r="A25" s="113" t="s">
        <v>50</v>
      </c>
      <c r="B25" s="2" t="s">
        <v>120</v>
      </c>
      <c r="C25" s="65">
        <v>2</v>
      </c>
      <c r="D25" s="11">
        <v>456</v>
      </c>
      <c r="E25" s="199">
        <v>1798077</v>
      </c>
      <c r="F25" s="200">
        <v>1755643</v>
      </c>
      <c r="G25" s="210">
        <f t="shared" si="0"/>
        <v>2.4</v>
      </c>
      <c r="H25" s="199">
        <v>53914</v>
      </c>
      <c r="I25" s="200">
        <v>55177</v>
      </c>
      <c r="J25" s="210">
        <f t="shared" si="1"/>
        <v>-2.3</v>
      </c>
      <c r="K25" s="199">
        <v>24303</v>
      </c>
      <c r="L25" s="200">
        <v>24507</v>
      </c>
      <c r="M25" s="210">
        <f t="shared" si="2"/>
        <v>-0.8</v>
      </c>
      <c r="N25" s="199">
        <v>352722</v>
      </c>
      <c r="O25" s="200">
        <v>362878</v>
      </c>
      <c r="P25" s="210">
        <f t="shared" si="3"/>
        <v>-2.8</v>
      </c>
      <c r="Q25" s="199">
        <v>219211</v>
      </c>
      <c r="R25" s="200">
        <v>227789</v>
      </c>
      <c r="S25" s="182">
        <f t="shared" si="4"/>
        <v>-3.8</v>
      </c>
      <c r="T25" s="199">
        <v>80863</v>
      </c>
      <c r="U25" s="200">
        <v>105695</v>
      </c>
      <c r="V25" s="182">
        <f t="shared" si="5"/>
        <v>-23.5</v>
      </c>
      <c r="W25" s="199">
        <f t="shared" si="12"/>
        <v>2367364</v>
      </c>
      <c r="X25" s="199">
        <f t="shared" si="13"/>
        <v>2320299</v>
      </c>
      <c r="Y25" s="182">
        <f t="shared" si="6"/>
        <v>2</v>
      </c>
      <c r="Z25" s="203">
        <v>0</v>
      </c>
      <c r="AA25" s="200">
        <v>-259</v>
      </c>
      <c r="AB25" s="200">
        <v>2176296</v>
      </c>
      <c r="AC25" s="289">
        <f t="shared" si="14"/>
        <v>2176296</v>
      </c>
      <c r="AD25" s="200">
        <v>2166212</v>
      </c>
      <c r="AE25" s="184">
        <f t="shared" si="16"/>
        <v>0.5</v>
      </c>
      <c r="AF25" s="289">
        <v>749565</v>
      </c>
      <c r="AG25" s="200">
        <v>749018</v>
      </c>
      <c r="AH25" s="184">
        <f t="shared" si="7"/>
        <v>0.1</v>
      </c>
      <c r="AI25" s="203">
        <v>0</v>
      </c>
      <c r="AJ25" s="200">
        <v>-400</v>
      </c>
      <c r="AK25" s="199">
        <f t="shared" si="8"/>
        <v>749565</v>
      </c>
      <c r="AL25" s="199">
        <v>748618</v>
      </c>
      <c r="AM25" s="182">
        <f t="shared" si="9"/>
        <v>0.1</v>
      </c>
      <c r="AN25" s="206">
        <f t="shared" si="15"/>
        <v>1426731</v>
      </c>
      <c r="AO25" s="207">
        <v>1417594</v>
      </c>
      <c r="AP25" s="184">
        <f t="shared" si="10"/>
        <v>0.6</v>
      </c>
      <c r="AQ25" s="208">
        <f t="shared" si="17"/>
        <v>1917</v>
      </c>
      <c r="AR25" s="200"/>
      <c r="AS25" s="199">
        <f t="shared" si="18"/>
        <v>1424814</v>
      </c>
      <c r="AT25" s="200">
        <v>1417594</v>
      </c>
      <c r="AU25" s="182">
        <f t="shared" si="19"/>
        <v>0.5</v>
      </c>
      <c r="AV25" s="195"/>
      <c r="AW25" s="209"/>
      <c r="AX25" s="182"/>
      <c r="AY25" s="198">
        <f t="shared" si="11"/>
        <v>1424814</v>
      </c>
      <c r="AZ25" s="69"/>
      <c r="BA25" s="79">
        <v>1917</v>
      </c>
      <c r="BB25" s="69"/>
    </row>
    <row r="26" spans="1:54" ht="12.75" customHeight="1">
      <c r="A26" s="113" t="s">
        <v>51</v>
      </c>
      <c r="B26" s="2" t="s">
        <v>120</v>
      </c>
      <c r="C26" s="65">
        <v>1</v>
      </c>
      <c r="D26" s="13">
        <v>274</v>
      </c>
      <c r="E26" s="199">
        <v>1366900</v>
      </c>
      <c r="F26" s="200">
        <v>1328352</v>
      </c>
      <c r="G26" s="210">
        <f t="shared" si="0"/>
        <v>2.9</v>
      </c>
      <c r="H26" s="199">
        <v>46929</v>
      </c>
      <c r="I26" s="200">
        <v>48030</v>
      </c>
      <c r="J26" s="210">
        <f t="shared" si="1"/>
        <v>-2.3</v>
      </c>
      <c r="K26" s="199">
        <v>12036</v>
      </c>
      <c r="L26" s="200">
        <v>12135</v>
      </c>
      <c r="M26" s="210">
        <f t="shared" si="2"/>
        <v>-0.8</v>
      </c>
      <c r="N26" s="199">
        <v>490137</v>
      </c>
      <c r="O26" s="200">
        <v>497117</v>
      </c>
      <c r="P26" s="210">
        <f t="shared" si="3"/>
        <v>-1.4</v>
      </c>
      <c r="Q26" s="199">
        <v>249142</v>
      </c>
      <c r="R26" s="200">
        <v>259464</v>
      </c>
      <c r="S26" s="182">
        <f t="shared" si="4"/>
        <v>-4</v>
      </c>
      <c r="T26" s="199">
        <v>66625</v>
      </c>
      <c r="U26" s="200">
        <v>87567</v>
      </c>
      <c r="V26" s="182">
        <f t="shared" si="5"/>
        <v>-23.9</v>
      </c>
      <c r="W26" s="199">
        <f t="shared" si="12"/>
        <v>2098519</v>
      </c>
      <c r="X26" s="199">
        <f t="shared" si="13"/>
        <v>2057531</v>
      </c>
      <c r="Y26" s="182">
        <f t="shared" si="6"/>
        <v>2</v>
      </c>
      <c r="Z26" s="203">
        <v>0</v>
      </c>
      <c r="AA26" s="200">
        <v>-36</v>
      </c>
      <c r="AB26" s="200">
        <v>1936685</v>
      </c>
      <c r="AC26" s="289">
        <f t="shared" si="14"/>
        <v>1936685</v>
      </c>
      <c r="AD26" s="200">
        <v>1923177</v>
      </c>
      <c r="AE26" s="184">
        <f t="shared" si="16"/>
        <v>0.7</v>
      </c>
      <c r="AF26" s="289">
        <v>726380</v>
      </c>
      <c r="AG26" s="200">
        <v>680814</v>
      </c>
      <c r="AH26" s="184">
        <f t="shared" si="7"/>
        <v>6.7</v>
      </c>
      <c r="AI26" s="203">
        <v>0</v>
      </c>
      <c r="AJ26" s="200">
        <v>-199</v>
      </c>
      <c r="AK26" s="199">
        <f t="shared" si="8"/>
        <v>726380</v>
      </c>
      <c r="AL26" s="199">
        <v>680615</v>
      </c>
      <c r="AM26" s="182">
        <f t="shared" si="9"/>
        <v>6.7</v>
      </c>
      <c r="AN26" s="206">
        <f t="shared" si="15"/>
        <v>1210305</v>
      </c>
      <c r="AO26" s="207">
        <v>1242562</v>
      </c>
      <c r="AP26" s="184">
        <f t="shared" si="10"/>
        <v>-2.6</v>
      </c>
      <c r="AQ26" s="208">
        <f t="shared" si="17"/>
        <v>1706</v>
      </c>
      <c r="AR26" s="200"/>
      <c r="AS26" s="199">
        <f t="shared" si="18"/>
        <v>1208599</v>
      </c>
      <c r="AT26" s="200">
        <v>1242562</v>
      </c>
      <c r="AU26" s="182">
        <f t="shared" si="19"/>
        <v>-2.7</v>
      </c>
      <c r="AV26" s="195"/>
      <c r="AW26" s="209"/>
      <c r="AX26" s="182"/>
      <c r="AY26" s="198">
        <f t="shared" si="11"/>
        <v>1208599</v>
      </c>
      <c r="AZ26" s="69"/>
      <c r="BA26" s="79">
        <v>1706</v>
      </c>
      <c r="BB26" s="69"/>
    </row>
    <row r="27" spans="1:54" ht="12.75" customHeight="1">
      <c r="A27" s="5" t="s">
        <v>100</v>
      </c>
      <c r="B27" s="2" t="s">
        <v>119</v>
      </c>
      <c r="C27" s="65">
        <v>4</v>
      </c>
      <c r="D27" s="12">
        <v>494</v>
      </c>
      <c r="E27" s="199">
        <v>13672076</v>
      </c>
      <c r="F27" s="200">
        <v>13590538</v>
      </c>
      <c r="G27" s="210">
        <f t="shared" si="0"/>
        <v>0.6</v>
      </c>
      <c r="H27" s="199">
        <v>300653</v>
      </c>
      <c r="I27" s="200">
        <v>297579</v>
      </c>
      <c r="J27" s="210">
        <f t="shared" si="1"/>
        <v>1</v>
      </c>
      <c r="K27" s="199">
        <v>314293</v>
      </c>
      <c r="L27" s="200">
        <v>323680</v>
      </c>
      <c r="M27" s="210">
        <f t="shared" si="2"/>
        <v>-2.9</v>
      </c>
      <c r="N27" s="199">
        <v>1928817</v>
      </c>
      <c r="O27" s="200">
        <v>1970880</v>
      </c>
      <c r="P27" s="210">
        <f t="shared" si="3"/>
        <v>-2.1</v>
      </c>
      <c r="Q27" s="199">
        <v>3052426</v>
      </c>
      <c r="R27" s="200">
        <v>2912184</v>
      </c>
      <c r="S27" s="182">
        <f t="shared" si="4"/>
        <v>4.8</v>
      </c>
      <c r="T27" s="199">
        <v>1417804</v>
      </c>
      <c r="U27" s="200">
        <v>1699440</v>
      </c>
      <c r="V27" s="182">
        <f t="shared" si="5"/>
        <v>-16.6</v>
      </c>
      <c r="W27" s="199">
        <f t="shared" si="12"/>
        <v>17850461</v>
      </c>
      <c r="X27" s="199">
        <f t="shared" si="13"/>
        <v>17395421</v>
      </c>
      <c r="Y27" s="182">
        <f t="shared" si="6"/>
        <v>2.6</v>
      </c>
      <c r="Z27" s="203">
        <v>41537</v>
      </c>
      <c r="AA27" s="200">
        <v>0</v>
      </c>
      <c r="AB27" s="200">
        <v>17850461</v>
      </c>
      <c r="AC27" s="289">
        <f t="shared" si="14"/>
        <v>17891998</v>
      </c>
      <c r="AD27" s="200">
        <v>17395421</v>
      </c>
      <c r="AE27" s="184">
        <f t="shared" si="16"/>
        <v>2.9</v>
      </c>
      <c r="AF27" s="289">
        <v>12945633</v>
      </c>
      <c r="AG27" s="200">
        <v>12821556</v>
      </c>
      <c r="AH27" s="184">
        <f t="shared" si="7"/>
        <v>1</v>
      </c>
      <c r="AI27" s="203">
        <v>-2749</v>
      </c>
      <c r="AJ27" s="200">
        <v>0</v>
      </c>
      <c r="AK27" s="199">
        <f t="shared" si="8"/>
        <v>12942884</v>
      </c>
      <c r="AL27" s="199">
        <v>12821556</v>
      </c>
      <c r="AM27" s="182">
        <f t="shared" si="9"/>
        <v>0.9</v>
      </c>
      <c r="AN27" s="206">
        <f t="shared" si="15"/>
        <v>4949114</v>
      </c>
      <c r="AO27" s="207">
        <v>4573865</v>
      </c>
      <c r="AP27" s="184">
        <f t="shared" si="10"/>
        <v>8.2</v>
      </c>
      <c r="AQ27" s="239"/>
      <c r="AR27" s="240"/>
      <c r="AS27" s="233"/>
      <c r="AT27" s="234"/>
      <c r="AU27" s="235"/>
      <c r="AV27" s="195"/>
      <c r="AW27" s="196"/>
      <c r="AX27" s="236"/>
      <c r="AY27" s="198">
        <f t="shared" si="11"/>
        <v>0</v>
      </c>
      <c r="AZ27" s="69"/>
      <c r="BA27" s="79">
        <v>15758</v>
      </c>
      <c r="BB27" s="69"/>
    </row>
    <row r="28" spans="1:54" ht="12.75" customHeight="1">
      <c r="A28" s="16" t="s">
        <v>101</v>
      </c>
      <c r="B28" s="559"/>
      <c r="C28" s="560"/>
      <c r="D28" s="561"/>
      <c r="E28" s="199">
        <v>13775344</v>
      </c>
      <c r="F28" s="200">
        <v>13697624</v>
      </c>
      <c r="G28" s="210">
        <f t="shared" si="0"/>
        <v>0.6</v>
      </c>
      <c r="H28" s="199">
        <v>323838</v>
      </c>
      <c r="I28" s="200">
        <v>320576</v>
      </c>
      <c r="J28" s="210">
        <f t="shared" si="1"/>
        <v>1</v>
      </c>
      <c r="K28" s="199">
        <v>314292</v>
      </c>
      <c r="L28" s="200">
        <v>323680</v>
      </c>
      <c r="M28" s="210">
        <f t="shared" si="2"/>
        <v>-2.9</v>
      </c>
      <c r="N28" s="199">
        <v>2135710</v>
      </c>
      <c r="O28" s="200">
        <v>2181435</v>
      </c>
      <c r="P28" s="210">
        <f t="shared" si="3"/>
        <v>-2.1</v>
      </c>
      <c r="Q28" s="199">
        <v>3052428</v>
      </c>
      <c r="R28" s="200">
        <v>2912184</v>
      </c>
      <c r="S28" s="182">
        <f t="shared" si="4"/>
        <v>4.8</v>
      </c>
      <c r="T28" s="199">
        <v>1329631</v>
      </c>
      <c r="U28" s="200">
        <v>1558401</v>
      </c>
      <c r="V28" s="182">
        <f t="shared" si="5"/>
        <v>-14.7</v>
      </c>
      <c r="W28" s="199">
        <f t="shared" si="12"/>
        <v>18271981</v>
      </c>
      <c r="X28" s="199">
        <f t="shared" si="13"/>
        <v>17877098</v>
      </c>
      <c r="Y28" s="182">
        <f t="shared" si="6"/>
        <v>2.2</v>
      </c>
      <c r="Z28" s="203">
        <v>41537</v>
      </c>
      <c r="AA28" s="200">
        <v>0</v>
      </c>
      <c r="AB28" s="200">
        <v>18038629</v>
      </c>
      <c r="AC28" s="289">
        <f t="shared" si="14"/>
        <v>18080166</v>
      </c>
      <c r="AD28" s="200">
        <v>17706754</v>
      </c>
      <c r="AE28" s="184">
        <f t="shared" si="16"/>
        <v>2.1</v>
      </c>
      <c r="AF28" s="289">
        <v>12945620</v>
      </c>
      <c r="AG28" s="200">
        <v>12821505</v>
      </c>
      <c r="AH28" s="184">
        <f t="shared" si="7"/>
        <v>1</v>
      </c>
      <c r="AI28" s="203">
        <v>-2749</v>
      </c>
      <c r="AJ28" s="200">
        <v>0</v>
      </c>
      <c r="AK28" s="199">
        <f t="shared" si="8"/>
        <v>12942871</v>
      </c>
      <c r="AL28" s="199">
        <v>12821505</v>
      </c>
      <c r="AM28" s="182">
        <f t="shared" si="9"/>
        <v>0.9</v>
      </c>
      <c r="AN28" s="206">
        <f t="shared" si="15"/>
        <v>5137295</v>
      </c>
      <c r="AO28" s="207">
        <v>4885249</v>
      </c>
      <c r="AP28" s="184">
        <f t="shared" si="10"/>
        <v>5.2</v>
      </c>
      <c r="AQ28" s="208">
        <f>BA28</f>
        <v>15923</v>
      </c>
      <c r="AR28" s="200"/>
      <c r="AS28" s="199">
        <f>AN28-AQ28</f>
        <v>5121372</v>
      </c>
      <c r="AT28" s="200">
        <v>4885249</v>
      </c>
      <c r="AU28" s="182">
        <f>ROUND(AS28/AT28*100-100,1)</f>
        <v>4.8</v>
      </c>
      <c r="AV28" s="195"/>
      <c r="AW28" s="209"/>
      <c r="AX28" s="182"/>
      <c r="AY28" s="198">
        <f t="shared" si="11"/>
        <v>5121372</v>
      </c>
      <c r="AZ28" s="69"/>
      <c r="BA28" s="79">
        <v>15923</v>
      </c>
      <c r="BB28" s="69"/>
    </row>
    <row r="29" spans="1:54" ht="12.75" customHeight="1">
      <c r="A29" s="112" t="s">
        <v>102</v>
      </c>
      <c r="B29" s="2" t="s">
        <v>119</v>
      </c>
      <c r="C29" s="65">
        <v>4</v>
      </c>
      <c r="D29" s="11">
        <v>489</v>
      </c>
      <c r="E29" s="199">
        <v>11924420</v>
      </c>
      <c r="F29" s="200">
        <v>11874565</v>
      </c>
      <c r="G29" s="210">
        <f t="shared" si="0"/>
        <v>0.4</v>
      </c>
      <c r="H29" s="199">
        <v>275760</v>
      </c>
      <c r="I29" s="200">
        <v>272982</v>
      </c>
      <c r="J29" s="210">
        <f t="shared" si="1"/>
        <v>1</v>
      </c>
      <c r="K29" s="199">
        <v>284046</v>
      </c>
      <c r="L29" s="200">
        <v>292533</v>
      </c>
      <c r="M29" s="210">
        <f t="shared" si="2"/>
        <v>-2.9</v>
      </c>
      <c r="N29" s="199">
        <v>1779812</v>
      </c>
      <c r="O29" s="200">
        <v>1820556</v>
      </c>
      <c r="P29" s="210">
        <f t="shared" si="3"/>
        <v>-2.2</v>
      </c>
      <c r="Q29" s="199">
        <v>2635868</v>
      </c>
      <c r="R29" s="200">
        <v>2506435</v>
      </c>
      <c r="S29" s="182">
        <f t="shared" si="4"/>
        <v>5.2</v>
      </c>
      <c r="T29" s="199">
        <v>1200457</v>
      </c>
      <c r="U29" s="200">
        <v>1400746</v>
      </c>
      <c r="V29" s="182">
        <f t="shared" si="5"/>
        <v>-14.3</v>
      </c>
      <c r="W29" s="199">
        <f t="shared" si="12"/>
        <v>15699449</v>
      </c>
      <c r="X29" s="199">
        <f t="shared" si="13"/>
        <v>15366325</v>
      </c>
      <c r="Y29" s="182">
        <f t="shared" si="6"/>
        <v>2.2</v>
      </c>
      <c r="Z29" s="203">
        <v>37430</v>
      </c>
      <c r="AA29" s="200">
        <v>0</v>
      </c>
      <c r="AB29" s="200">
        <v>15519743</v>
      </c>
      <c r="AC29" s="289">
        <f t="shared" si="14"/>
        <v>15557173</v>
      </c>
      <c r="AD29" s="200">
        <v>15234756</v>
      </c>
      <c r="AE29" s="184">
        <f t="shared" si="16"/>
        <v>2.1</v>
      </c>
      <c r="AF29" s="289">
        <v>11774066</v>
      </c>
      <c r="AG29" s="200">
        <v>11658606</v>
      </c>
      <c r="AH29" s="184">
        <f t="shared" si="7"/>
        <v>1</v>
      </c>
      <c r="AI29" s="203">
        <v>-2498</v>
      </c>
      <c r="AJ29" s="200">
        <v>0</v>
      </c>
      <c r="AK29" s="199">
        <f t="shared" si="8"/>
        <v>11771568</v>
      </c>
      <c r="AL29" s="199">
        <v>11658606</v>
      </c>
      <c r="AM29" s="182">
        <f t="shared" si="9"/>
        <v>1</v>
      </c>
      <c r="AN29" s="206">
        <f t="shared" si="15"/>
        <v>3785605</v>
      </c>
      <c r="AO29" s="207">
        <v>3576150</v>
      </c>
      <c r="AP29" s="184">
        <f t="shared" si="10"/>
        <v>5.9</v>
      </c>
      <c r="AQ29" s="208">
        <f>BA29</f>
        <v>13701</v>
      </c>
      <c r="AR29" s="200"/>
      <c r="AS29" s="199">
        <f>AN29-AQ29</f>
        <v>3771904</v>
      </c>
      <c r="AT29" s="200">
        <v>3576150</v>
      </c>
      <c r="AU29" s="182">
        <f>ROUND(AS29/AT29*100-100,1)</f>
        <v>5.5</v>
      </c>
      <c r="AV29" s="195"/>
      <c r="AW29" s="209"/>
      <c r="AX29" s="182"/>
      <c r="AY29" s="198">
        <f t="shared" si="11"/>
        <v>3771904</v>
      </c>
      <c r="AZ29" s="69"/>
      <c r="BA29" s="79">
        <v>13701</v>
      </c>
      <c r="BB29" s="69"/>
    </row>
    <row r="30" spans="1:54" ht="12.75" customHeight="1">
      <c r="A30" s="113" t="s">
        <v>115</v>
      </c>
      <c r="B30" s="2" t="s">
        <v>120</v>
      </c>
      <c r="C30" s="65">
        <v>4</v>
      </c>
      <c r="D30" s="11">
        <v>673</v>
      </c>
      <c r="E30" s="211">
        <v>1850924</v>
      </c>
      <c r="F30" s="212">
        <v>1823059</v>
      </c>
      <c r="G30" s="213">
        <f t="shared" si="0"/>
        <v>1.5</v>
      </c>
      <c r="H30" s="199">
        <v>48078</v>
      </c>
      <c r="I30" s="212">
        <v>47594</v>
      </c>
      <c r="J30" s="213">
        <f t="shared" si="1"/>
        <v>1</v>
      </c>
      <c r="K30" s="199">
        <v>30246</v>
      </c>
      <c r="L30" s="212">
        <v>31147</v>
      </c>
      <c r="M30" s="213">
        <f t="shared" si="2"/>
        <v>-2.9</v>
      </c>
      <c r="N30" s="211">
        <v>355898</v>
      </c>
      <c r="O30" s="212">
        <v>360879</v>
      </c>
      <c r="P30" s="213">
        <f t="shared" si="3"/>
        <v>-1.4</v>
      </c>
      <c r="Q30" s="211">
        <v>416560</v>
      </c>
      <c r="R30" s="212">
        <v>405749</v>
      </c>
      <c r="S30" s="215">
        <f t="shared" si="4"/>
        <v>2.7</v>
      </c>
      <c r="T30" s="211">
        <v>129174</v>
      </c>
      <c r="U30" s="212">
        <v>157655</v>
      </c>
      <c r="V30" s="182">
        <f t="shared" si="5"/>
        <v>-18.1</v>
      </c>
      <c r="W30" s="199">
        <f t="shared" si="12"/>
        <v>2572532</v>
      </c>
      <c r="X30" s="199">
        <f t="shared" si="13"/>
        <v>2510773</v>
      </c>
      <c r="Y30" s="215">
        <f t="shared" si="6"/>
        <v>2.5</v>
      </c>
      <c r="Z30" s="216">
        <v>4107</v>
      </c>
      <c r="AA30" s="212">
        <v>0</v>
      </c>
      <c r="AB30" s="212">
        <v>2518886</v>
      </c>
      <c r="AC30" s="289">
        <f t="shared" si="14"/>
        <v>2522993</v>
      </c>
      <c r="AD30" s="212">
        <v>2471998</v>
      </c>
      <c r="AE30" s="217">
        <f t="shared" si="16"/>
        <v>2.1</v>
      </c>
      <c r="AF30" s="292">
        <v>1171554</v>
      </c>
      <c r="AG30" s="212">
        <v>1162899</v>
      </c>
      <c r="AH30" s="217">
        <f t="shared" si="7"/>
        <v>0.7</v>
      </c>
      <c r="AI30" s="216">
        <v>-251</v>
      </c>
      <c r="AJ30" s="212">
        <v>0</v>
      </c>
      <c r="AK30" s="211">
        <f t="shared" si="8"/>
        <v>1171303</v>
      </c>
      <c r="AL30" s="211">
        <v>1162899</v>
      </c>
      <c r="AM30" s="215">
        <f t="shared" si="9"/>
        <v>0.7</v>
      </c>
      <c r="AN30" s="218">
        <f t="shared" si="15"/>
        <v>1351690</v>
      </c>
      <c r="AO30" s="219">
        <v>1309099</v>
      </c>
      <c r="AP30" s="217">
        <f t="shared" si="10"/>
        <v>3.3</v>
      </c>
      <c r="AQ30" s="241">
        <f>BA30</f>
        <v>2222</v>
      </c>
      <c r="AR30" s="212"/>
      <c r="AS30" s="211">
        <f>AN30-AQ30</f>
        <v>1349468</v>
      </c>
      <c r="AT30" s="200">
        <v>1309099</v>
      </c>
      <c r="AU30" s="242">
        <f>ROUND(AS30/AT30*100-100,1)</f>
        <v>3.1</v>
      </c>
      <c r="AV30" s="195"/>
      <c r="AW30" s="221"/>
      <c r="AX30" s="242"/>
      <c r="AY30" s="198">
        <f t="shared" si="11"/>
        <v>1349468</v>
      </c>
      <c r="AZ30" s="69"/>
      <c r="BA30" s="79">
        <v>2222</v>
      </c>
      <c r="BB30" s="69"/>
    </row>
    <row r="31" spans="1:54" ht="12.75" customHeight="1">
      <c r="A31" s="5" t="s">
        <v>52</v>
      </c>
      <c r="B31" s="2" t="s">
        <v>119</v>
      </c>
      <c r="C31" s="65">
        <v>3</v>
      </c>
      <c r="D31" s="11">
        <v>435</v>
      </c>
      <c r="E31" s="199">
        <v>14174214</v>
      </c>
      <c r="F31" s="200">
        <v>14036276</v>
      </c>
      <c r="G31" s="210">
        <f t="shared" si="0"/>
        <v>1</v>
      </c>
      <c r="H31" s="199">
        <v>253076</v>
      </c>
      <c r="I31" s="200">
        <v>250144</v>
      </c>
      <c r="J31" s="210">
        <f t="shared" si="1"/>
        <v>1.2</v>
      </c>
      <c r="K31" s="199">
        <v>259168</v>
      </c>
      <c r="L31" s="200">
        <v>265533</v>
      </c>
      <c r="M31" s="210">
        <f t="shared" si="2"/>
        <v>-2.4</v>
      </c>
      <c r="N31" s="199">
        <v>1886266</v>
      </c>
      <c r="O31" s="200">
        <v>1927388</v>
      </c>
      <c r="P31" s="210">
        <f t="shared" si="3"/>
        <v>-2.1</v>
      </c>
      <c r="Q31" s="199">
        <v>3246889</v>
      </c>
      <c r="R31" s="200">
        <v>3254314</v>
      </c>
      <c r="S31" s="182">
        <f t="shared" si="4"/>
        <v>-0.2</v>
      </c>
      <c r="T31" s="199">
        <v>1334475</v>
      </c>
      <c r="U31" s="200">
        <v>1615136</v>
      </c>
      <c r="V31" s="182">
        <f t="shared" si="5"/>
        <v>-17.4</v>
      </c>
      <c r="W31" s="199">
        <f t="shared" si="12"/>
        <v>18485138</v>
      </c>
      <c r="X31" s="199">
        <f t="shared" si="13"/>
        <v>18118519</v>
      </c>
      <c r="Y31" s="182">
        <f t="shared" si="6"/>
        <v>2</v>
      </c>
      <c r="Z31" s="203">
        <v>0</v>
      </c>
      <c r="AA31" s="200">
        <v>413738</v>
      </c>
      <c r="AB31" s="200">
        <v>18485138</v>
      </c>
      <c r="AC31" s="289">
        <f t="shared" si="14"/>
        <v>18485138</v>
      </c>
      <c r="AD31" s="200">
        <v>18532257</v>
      </c>
      <c r="AE31" s="184">
        <f t="shared" si="16"/>
        <v>-0.3</v>
      </c>
      <c r="AF31" s="289">
        <v>11364623</v>
      </c>
      <c r="AG31" s="200">
        <v>11434367</v>
      </c>
      <c r="AH31" s="184">
        <f t="shared" si="7"/>
        <v>-0.6</v>
      </c>
      <c r="AI31" s="203">
        <v>0</v>
      </c>
      <c r="AJ31" s="200">
        <v>-2059</v>
      </c>
      <c r="AK31" s="199">
        <f t="shared" si="8"/>
        <v>11364623</v>
      </c>
      <c r="AL31" s="199">
        <v>11432308</v>
      </c>
      <c r="AM31" s="182">
        <f t="shared" si="9"/>
        <v>-0.6</v>
      </c>
      <c r="AN31" s="206">
        <f t="shared" si="15"/>
        <v>7120515</v>
      </c>
      <c r="AO31" s="207">
        <v>7099949</v>
      </c>
      <c r="AP31" s="184">
        <f t="shared" si="10"/>
        <v>0.3</v>
      </c>
      <c r="AQ31" s="243"/>
      <c r="AR31" s="244"/>
      <c r="AS31" s="238"/>
      <c r="AT31" s="234"/>
      <c r="AU31" s="235"/>
      <c r="AV31" s="195"/>
      <c r="AW31" s="196"/>
      <c r="AX31" s="236"/>
      <c r="AY31" s="198">
        <f t="shared" si="11"/>
        <v>0</v>
      </c>
      <c r="AZ31" s="69"/>
      <c r="BA31" s="79">
        <v>16280</v>
      </c>
      <c r="BB31" s="69"/>
    </row>
    <row r="32" spans="1:54" ht="12.75" customHeight="1">
      <c r="A32" s="5" t="s">
        <v>53</v>
      </c>
      <c r="B32" s="559"/>
      <c r="C32" s="560"/>
      <c r="D32" s="561"/>
      <c r="E32" s="199">
        <v>14129561</v>
      </c>
      <c r="F32" s="200">
        <v>14040551</v>
      </c>
      <c r="G32" s="210">
        <f t="shared" si="0"/>
        <v>0.6</v>
      </c>
      <c r="H32" s="199">
        <v>398202</v>
      </c>
      <c r="I32" s="200">
        <v>393441</v>
      </c>
      <c r="J32" s="210">
        <f t="shared" si="1"/>
        <v>1.2</v>
      </c>
      <c r="K32" s="199">
        <v>259169</v>
      </c>
      <c r="L32" s="200">
        <v>265531</v>
      </c>
      <c r="M32" s="210">
        <f t="shared" si="2"/>
        <v>-2.4</v>
      </c>
      <c r="N32" s="199">
        <v>2636507</v>
      </c>
      <c r="O32" s="200">
        <v>2696992</v>
      </c>
      <c r="P32" s="210">
        <f t="shared" si="3"/>
        <v>-2.2</v>
      </c>
      <c r="Q32" s="199">
        <v>3246892</v>
      </c>
      <c r="R32" s="200">
        <v>3254313</v>
      </c>
      <c r="S32" s="182">
        <f t="shared" si="4"/>
        <v>-0.2</v>
      </c>
      <c r="T32" s="199">
        <v>1112781</v>
      </c>
      <c r="U32" s="200">
        <v>1328034</v>
      </c>
      <c r="V32" s="182">
        <f t="shared" si="5"/>
        <v>-16.2</v>
      </c>
      <c r="W32" s="199">
        <f t="shared" si="12"/>
        <v>19557550</v>
      </c>
      <c r="X32" s="199">
        <f t="shared" si="13"/>
        <v>19322794</v>
      </c>
      <c r="Y32" s="182">
        <f t="shared" si="6"/>
        <v>1.2</v>
      </c>
      <c r="Z32" s="203">
        <v>0</v>
      </c>
      <c r="AA32" s="200">
        <v>413738</v>
      </c>
      <c r="AB32" s="200">
        <v>18791870</v>
      </c>
      <c r="AC32" s="289">
        <f t="shared" si="14"/>
        <v>18791870</v>
      </c>
      <c r="AD32" s="200">
        <v>19094520</v>
      </c>
      <c r="AE32" s="184">
        <f t="shared" si="16"/>
        <v>-1.6</v>
      </c>
      <c r="AF32" s="289">
        <v>11364585</v>
      </c>
      <c r="AG32" s="200">
        <v>11434380</v>
      </c>
      <c r="AH32" s="184">
        <f t="shared" si="7"/>
        <v>-0.6</v>
      </c>
      <c r="AI32" s="203">
        <v>0</v>
      </c>
      <c r="AJ32" s="200">
        <v>-2059</v>
      </c>
      <c r="AK32" s="199">
        <f t="shared" si="8"/>
        <v>11364585</v>
      </c>
      <c r="AL32" s="199">
        <v>11432321</v>
      </c>
      <c r="AM32" s="182">
        <f t="shared" si="9"/>
        <v>-0.6</v>
      </c>
      <c r="AN32" s="206">
        <f t="shared" si="15"/>
        <v>7427285</v>
      </c>
      <c r="AO32" s="207">
        <v>7662199</v>
      </c>
      <c r="AP32" s="184">
        <f t="shared" si="10"/>
        <v>-3.1</v>
      </c>
      <c r="AQ32" s="208">
        <f aca="true" t="shared" si="20" ref="AQ32:AQ38">BA32</f>
        <v>16550</v>
      </c>
      <c r="AR32" s="200"/>
      <c r="AS32" s="199">
        <f aca="true" t="shared" si="21" ref="AS32:AS38">AN32-AQ32</f>
        <v>7410735</v>
      </c>
      <c r="AT32" s="200">
        <v>7662199</v>
      </c>
      <c r="AU32" s="182">
        <f aca="true" t="shared" si="22" ref="AU32:AU38">ROUND(AS32/AT32*100-100,1)</f>
        <v>-3.3</v>
      </c>
      <c r="AV32" s="195"/>
      <c r="AW32" s="209"/>
      <c r="AX32" s="182"/>
      <c r="AY32" s="198">
        <f t="shared" si="11"/>
        <v>7410735</v>
      </c>
      <c r="AZ32" s="69"/>
      <c r="BA32" s="79">
        <v>16550</v>
      </c>
      <c r="BB32" s="69"/>
    </row>
    <row r="33" spans="1:54" ht="12.75" customHeight="1">
      <c r="A33" s="112" t="s">
        <v>54</v>
      </c>
      <c r="B33" s="2" t="s">
        <v>119</v>
      </c>
      <c r="C33" s="65">
        <v>3</v>
      </c>
      <c r="D33" s="11">
        <v>432</v>
      </c>
      <c r="E33" s="199">
        <v>9371986</v>
      </c>
      <c r="F33" s="200">
        <v>9361416</v>
      </c>
      <c r="G33" s="210">
        <f t="shared" si="0"/>
        <v>0.1</v>
      </c>
      <c r="H33" s="199">
        <v>207910</v>
      </c>
      <c r="I33" s="200">
        <v>205358</v>
      </c>
      <c r="J33" s="210">
        <f t="shared" si="1"/>
        <v>1.2</v>
      </c>
      <c r="K33" s="199">
        <v>209556</v>
      </c>
      <c r="L33" s="200">
        <v>214700</v>
      </c>
      <c r="M33" s="210">
        <f t="shared" si="2"/>
        <v>-2.4</v>
      </c>
      <c r="N33" s="199">
        <v>1391287</v>
      </c>
      <c r="O33" s="200">
        <v>1427376</v>
      </c>
      <c r="P33" s="210">
        <f t="shared" si="3"/>
        <v>-2.5</v>
      </c>
      <c r="Q33" s="199">
        <v>1974822</v>
      </c>
      <c r="R33" s="200">
        <v>1990473</v>
      </c>
      <c r="S33" s="182">
        <f t="shared" si="4"/>
        <v>-0.8</v>
      </c>
      <c r="T33" s="199">
        <v>877261</v>
      </c>
      <c r="U33" s="200">
        <v>1018089</v>
      </c>
      <c r="V33" s="182">
        <f t="shared" si="5"/>
        <v>-13.8</v>
      </c>
      <c r="W33" s="199">
        <f t="shared" si="12"/>
        <v>12278300</v>
      </c>
      <c r="X33" s="199">
        <f t="shared" si="13"/>
        <v>12181234</v>
      </c>
      <c r="Y33" s="182">
        <f t="shared" si="6"/>
        <v>0.8</v>
      </c>
      <c r="Z33" s="203">
        <v>0</v>
      </c>
      <c r="AA33" s="200">
        <v>257311</v>
      </c>
      <c r="AB33" s="200">
        <v>11977143</v>
      </c>
      <c r="AC33" s="289">
        <f t="shared" si="14"/>
        <v>11977143</v>
      </c>
      <c r="AD33" s="200">
        <v>12186605</v>
      </c>
      <c r="AE33" s="184">
        <f t="shared" si="16"/>
        <v>-1.7</v>
      </c>
      <c r="AF33" s="289">
        <v>9495431</v>
      </c>
      <c r="AG33" s="200">
        <v>9582569</v>
      </c>
      <c r="AH33" s="184">
        <f t="shared" si="7"/>
        <v>-0.9</v>
      </c>
      <c r="AI33" s="203">
        <v>0</v>
      </c>
      <c r="AJ33" s="200">
        <v>-2068</v>
      </c>
      <c r="AK33" s="199">
        <f t="shared" si="8"/>
        <v>9495431</v>
      </c>
      <c r="AL33" s="199">
        <v>9580501</v>
      </c>
      <c r="AM33" s="182">
        <f t="shared" si="9"/>
        <v>-0.9</v>
      </c>
      <c r="AN33" s="206">
        <f t="shared" si="15"/>
        <v>2481712</v>
      </c>
      <c r="AO33" s="207">
        <v>2606104</v>
      </c>
      <c r="AP33" s="184">
        <f t="shared" si="10"/>
        <v>-4.8</v>
      </c>
      <c r="AQ33" s="208">
        <f t="shared" si="20"/>
        <v>10548</v>
      </c>
      <c r="AR33" s="200"/>
      <c r="AS33" s="199">
        <f t="shared" si="21"/>
        <v>2471164</v>
      </c>
      <c r="AT33" s="200">
        <v>2606104</v>
      </c>
      <c r="AU33" s="182">
        <f t="shared" si="22"/>
        <v>-5.2</v>
      </c>
      <c r="AV33" s="195"/>
      <c r="AW33" s="209"/>
      <c r="AX33" s="182"/>
      <c r="AY33" s="198">
        <f t="shared" si="11"/>
        <v>2471164</v>
      </c>
      <c r="AZ33" s="69"/>
      <c r="BA33" s="79">
        <v>10548</v>
      </c>
      <c r="BB33" s="69"/>
    </row>
    <row r="34" spans="1:54" ht="12.75" customHeight="1">
      <c r="A34" s="112" t="s">
        <v>55</v>
      </c>
      <c r="B34" s="2" t="s">
        <v>120</v>
      </c>
      <c r="C34" s="65">
        <v>2</v>
      </c>
      <c r="D34" s="11">
        <v>490</v>
      </c>
      <c r="E34" s="199">
        <v>680784</v>
      </c>
      <c r="F34" s="200">
        <v>669104</v>
      </c>
      <c r="G34" s="210">
        <f t="shared" si="0"/>
        <v>1.7</v>
      </c>
      <c r="H34" s="199">
        <v>36273</v>
      </c>
      <c r="I34" s="200">
        <v>35853</v>
      </c>
      <c r="J34" s="210">
        <f t="shared" si="1"/>
        <v>1.2</v>
      </c>
      <c r="K34" s="199">
        <v>6521</v>
      </c>
      <c r="L34" s="200">
        <v>6681</v>
      </c>
      <c r="M34" s="210">
        <f t="shared" si="2"/>
        <v>-2.4</v>
      </c>
      <c r="N34" s="199">
        <v>192013</v>
      </c>
      <c r="O34" s="200">
        <v>195443</v>
      </c>
      <c r="P34" s="210">
        <f t="shared" si="3"/>
        <v>-1.8</v>
      </c>
      <c r="Q34" s="199">
        <v>190894</v>
      </c>
      <c r="R34" s="200">
        <v>188869</v>
      </c>
      <c r="S34" s="182">
        <f t="shared" si="4"/>
        <v>1.1</v>
      </c>
      <c r="T34" s="199">
        <v>31101</v>
      </c>
      <c r="U34" s="200">
        <v>41610</v>
      </c>
      <c r="V34" s="182">
        <f t="shared" si="5"/>
        <v>-25.3</v>
      </c>
      <c r="W34" s="199">
        <f t="shared" si="12"/>
        <v>1075384</v>
      </c>
      <c r="X34" s="199">
        <f t="shared" si="13"/>
        <v>1054340</v>
      </c>
      <c r="Y34" s="182">
        <f t="shared" si="6"/>
        <v>2</v>
      </c>
      <c r="Z34" s="203">
        <v>0</v>
      </c>
      <c r="AA34" s="200">
        <v>28930</v>
      </c>
      <c r="AB34" s="200">
        <v>1002354</v>
      </c>
      <c r="AC34" s="289">
        <f t="shared" si="14"/>
        <v>1002354</v>
      </c>
      <c r="AD34" s="200">
        <v>1022036</v>
      </c>
      <c r="AE34" s="184">
        <f t="shared" si="16"/>
        <v>-1.9</v>
      </c>
      <c r="AF34" s="289">
        <v>218906</v>
      </c>
      <c r="AG34" s="200">
        <v>216905</v>
      </c>
      <c r="AH34" s="184">
        <f t="shared" si="7"/>
        <v>0.9</v>
      </c>
      <c r="AI34" s="203">
        <v>0</v>
      </c>
      <c r="AJ34" s="200">
        <v>9</v>
      </c>
      <c r="AK34" s="199">
        <f t="shared" si="8"/>
        <v>218906</v>
      </c>
      <c r="AL34" s="199">
        <v>216914</v>
      </c>
      <c r="AM34" s="182">
        <f t="shared" si="9"/>
        <v>0.9</v>
      </c>
      <c r="AN34" s="206">
        <f t="shared" si="15"/>
        <v>783448</v>
      </c>
      <c r="AO34" s="207">
        <v>805122</v>
      </c>
      <c r="AP34" s="184">
        <f t="shared" si="10"/>
        <v>-2.7</v>
      </c>
      <c r="AQ34" s="208">
        <f t="shared" si="20"/>
        <v>883</v>
      </c>
      <c r="AR34" s="200"/>
      <c r="AS34" s="199">
        <f t="shared" si="21"/>
        <v>782565</v>
      </c>
      <c r="AT34" s="200">
        <v>805122</v>
      </c>
      <c r="AU34" s="182">
        <f t="shared" si="22"/>
        <v>-2.8</v>
      </c>
      <c r="AV34" s="195"/>
      <c r="AW34" s="209"/>
      <c r="AX34" s="182"/>
      <c r="AY34" s="198">
        <f t="shared" si="11"/>
        <v>782565</v>
      </c>
      <c r="AZ34" s="69"/>
      <c r="BA34" s="79">
        <v>883</v>
      </c>
      <c r="BB34" s="69"/>
    </row>
    <row r="35" spans="1:54" ht="12.75" customHeight="1">
      <c r="A35" s="114" t="s">
        <v>56</v>
      </c>
      <c r="B35" s="2" t="s">
        <v>120</v>
      </c>
      <c r="C35" s="65">
        <v>1</v>
      </c>
      <c r="D35" s="11">
        <v>335</v>
      </c>
      <c r="E35" s="199">
        <v>740168</v>
      </c>
      <c r="F35" s="200">
        <v>724426</v>
      </c>
      <c r="G35" s="210">
        <f t="shared" si="0"/>
        <v>2.2</v>
      </c>
      <c r="H35" s="199">
        <v>35693</v>
      </c>
      <c r="I35" s="200">
        <v>35278</v>
      </c>
      <c r="J35" s="210">
        <f t="shared" si="1"/>
        <v>1.2</v>
      </c>
      <c r="K35" s="199">
        <v>5406</v>
      </c>
      <c r="L35" s="200">
        <v>5539</v>
      </c>
      <c r="M35" s="210">
        <f t="shared" si="2"/>
        <v>-2.4</v>
      </c>
      <c r="N35" s="199">
        <v>257347</v>
      </c>
      <c r="O35" s="200">
        <v>261251</v>
      </c>
      <c r="P35" s="210">
        <f t="shared" si="3"/>
        <v>-1.5</v>
      </c>
      <c r="Q35" s="199">
        <v>227959</v>
      </c>
      <c r="R35" s="200">
        <v>225575</v>
      </c>
      <c r="S35" s="182">
        <f t="shared" si="4"/>
        <v>1.1</v>
      </c>
      <c r="T35" s="199">
        <v>39284</v>
      </c>
      <c r="U35" s="200">
        <v>51598</v>
      </c>
      <c r="V35" s="182">
        <f t="shared" si="5"/>
        <v>-23.9</v>
      </c>
      <c r="W35" s="199">
        <f t="shared" si="12"/>
        <v>1227289</v>
      </c>
      <c r="X35" s="199">
        <f t="shared" si="13"/>
        <v>1200471</v>
      </c>
      <c r="Y35" s="182">
        <f t="shared" si="6"/>
        <v>2.2</v>
      </c>
      <c r="Z35" s="203">
        <v>0</v>
      </c>
      <c r="AA35" s="200">
        <v>18712</v>
      </c>
      <c r="AB35" s="200">
        <v>1151380</v>
      </c>
      <c r="AC35" s="289">
        <f t="shared" si="14"/>
        <v>1151380</v>
      </c>
      <c r="AD35" s="200">
        <v>1155331</v>
      </c>
      <c r="AE35" s="184">
        <f t="shared" si="16"/>
        <v>-0.3</v>
      </c>
      <c r="AF35" s="289">
        <v>344009</v>
      </c>
      <c r="AG35" s="200">
        <v>335443</v>
      </c>
      <c r="AH35" s="184">
        <f t="shared" si="7"/>
        <v>2.6</v>
      </c>
      <c r="AI35" s="203">
        <v>0</v>
      </c>
      <c r="AJ35" s="200">
        <v>3</v>
      </c>
      <c r="AK35" s="199">
        <f t="shared" si="8"/>
        <v>344009</v>
      </c>
      <c r="AL35" s="199">
        <v>335446</v>
      </c>
      <c r="AM35" s="182">
        <f t="shared" si="9"/>
        <v>2.6</v>
      </c>
      <c r="AN35" s="206">
        <f t="shared" si="15"/>
        <v>807371</v>
      </c>
      <c r="AO35" s="207">
        <v>819885</v>
      </c>
      <c r="AP35" s="184">
        <f t="shared" si="10"/>
        <v>-1.5</v>
      </c>
      <c r="AQ35" s="208">
        <f t="shared" si="20"/>
        <v>1014</v>
      </c>
      <c r="AR35" s="200"/>
      <c r="AS35" s="199">
        <f t="shared" si="21"/>
        <v>806357</v>
      </c>
      <c r="AT35" s="200">
        <v>819885</v>
      </c>
      <c r="AU35" s="182">
        <f t="shared" si="22"/>
        <v>-1.6</v>
      </c>
      <c r="AV35" s="195"/>
      <c r="AW35" s="209"/>
      <c r="AX35" s="182"/>
      <c r="AY35" s="198">
        <f t="shared" si="11"/>
        <v>806357</v>
      </c>
      <c r="AZ35" s="69"/>
      <c r="BA35" s="79">
        <v>1014</v>
      </c>
      <c r="BB35" s="69"/>
    </row>
    <row r="36" spans="1:54" ht="12.75" customHeight="1">
      <c r="A36" s="112" t="s">
        <v>57</v>
      </c>
      <c r="B36" s="2" t="s">
        <v>120</v>
      </c>
      <c r="C36" s="65">
        <v>3</v>
      </c>
      <c r="D36" s="23">
        <v>550</v>
      </c>
      <c r="E36" s="199">
        <v>1343508</v>
      </c>
      <c r="F36" s="200">
        <v>1318785</v>
      </c>
      <c r="G36" s="210">
        <f t="shared" si="0"/>
        <v>1.9</v>
      </c>
      <c r="H36" s="199">
        <v>42719</v>
      </c>
      <c r="I36" s="200">
        <v>42228</v>
      </c>
      <c r="J36" s="210">
        <f t="shared" si="1"/>
        <v>1.2</v>
      </c>
      <c r="K36" s="199">
        <v>18816</v>
      </c>
      <c r="L36" s="200">
        <v>19275</v>
      </c>
      <c r="M36" s="210">
        <f t="shared" si="2"/>
        <v>-2.4</v>
      </c>
      <c r="N36" s="199">
        <v>303267</v>
      </c>
      <c r="O36" s="200">
        <v>311538</v>
      </c>
      <c r="P36" s="210">
        <f t="shared" si="3"/>
        <v>-2.7</v>
      </c>
      <c r="Q36" s="199">
        <v>261909</v>
      </c>
      <c r="R36" s="200">
        <v>264917</v>
      </c>
      <c r="S36" s="182">
        <f t="shared" si="4"/>
        <v>-1.1</v>
      </c>
      <c r="T36" s="199">
        <v>79999</v>
      </c>
      <c r="U36" s="200">
        <v>100606</v>
      </c>
      <c r="V36" s="182">
        <f t="shared" si="5"/>
        <v>-20.5</v>
      </c>
      <c r="W36" s="199">
        <f t="shared" si="12"/>
        <v>1890220</v>
      </c>
      <c r="X36" s="199">
        <f t="shared" si="13"/>
        <v>1856137</v>
      </c>
      <c r="Y36" s="182">
        <f t="shared" si="6"/>
        <v>1.8</v>
      </c>
      <c r="Z36" s="203">
        <v>0</v>
      </c>
      <c r="AA36" s="200">
        <v>66571</v>
      </c>
      <c r="AB36" s="200">
        <v>1790263</v>
      </c>
      <c r="AC36" s="289">
        <f t="shared" si="14"/>
        <v>1790263</v>
      </c>
      <c r="AD36" s="200">
        <v>1839350</v>
      </c>
      <c r="AE36" s="184">
        <f t="shared" si="16"/>
        <v>-2.7</v>
      </c>
      <c r="AF36" s="289">
        <v>755386</v>
      </c>
      <c r="AG36" s="200">
        <v>760096</v>
      </c>
      <c r="AH36" s="184">
        <f t="shared" si="7"/>
        <v>-0.6</v>
      </c>
      <c r="AI36" s="203">
        <v>0</v>
      </c>
      <c r="AJ36" s="200">
        <v>-68</v>
      </c>
      <c r="AK36" s="199">
        <f t="shared" si="8"/>
        <v>755386</v>
      </c>
      <c r="AL36" s="199">
        <v>760028</v>
      </c>
      <c r="AM36" s="182">
        <f t="shared" si="9"/>
        <v>-0.6</v>
      </c>
      <c r="AN36" s="206">
        <f t="shared" si="15"/>
        <v>1034877</v>
      </c>
      <c r="AO36" s="207">
        <v>1079322</v>
      </c>
      <c r="AP36" s="184">
        <f t="shared" si="10"/>
        <v>-4.1</v>
      </c>
      <c r="AQ36" s="208">
        <f t="shared" si="20"/>
        <v>1577</v>
      </c>
      <c r="AR36" s="200"/>
      <c r="AS36" s="199">
        <f t="shared" si="21"/>
        <v>1033300</v>
      </c>
      <c r="AT36" s="200">
        <v>1079322</v>
      </c>
      <c r="AU36" s="182">
        <f t="shared" si="22"/>
        <v>-4.3</v>
      </c>
      <c r="AV36" s="195"/>
      <c r="AW36" s="209"/>
      <c r="AX36" s="182"/>
      <c r="AY36" s="198">
        <f t="shared" si="11"/>
        <v>1033300</v>
      </c>
      <c r="AZ36" s="69"/>
      <c r="BA36" s="79">
        <v>1577</v>
      </c>
      <c r="BB36" s="69"/>
    </row>
    <row r="37" spans="1:54" ht="12.75" customHeight="1">
      <c r="A37" s="112" t="s">
        <v>58</v>
      </c>
      <c r="B37" s="2" t="s">
        <v>120</v>
      </c>
      <c r="C37" s="65">
        <v>2</v>
      </c>
      <c r="D37" s="11">
        <v>439</v>
      </c>
      <c r="E37" s="199">
        <v>1257400</v>
      </c>
      <c r="F37" s="200">
        <v>1240339</v>
      </c>
      <c r="G37" s="210">
        <f t="shared" si="0"/>
        <v>1.4</v>
      </c>
      <c r="H37" s="199">
        <v>39086</v>
      </c>
      <c r="I37" s="200">
        <v>38631</v>
      </c>
      <c r="J37" s="210">
        <f t="shared" si="1"/>
        <v>1.2</v>
      </c>
      <c r="K37" s="199">
        <v>11880</v>
      </c>
      <c r="L37" s="200">
        <v>12172</v>
      </c>
      <c r="M37" s="210">
        <f t="shared" si="2"/>
        <v>-2.4</v>
      </c>
      <c r="N37" s="199">
        <v>286365</v>
      </c>
      <c r="O37" s="200">
        <v>291508</v>
      </c>
      <c r="P37" s="210">
        <f t="shared" si="3"/>
        <v>-1.8</v>
      </c>
      <c r="Q37" s="199">
        <v>365314</v>
      </c>
      <c r="R37" s="200">
        <v>360277</v>
      </c>
      <c r="S37" s="182">
        <f t="shared" si="4"/>
        <v>1.4</v>
      </c>
      <c r="T37" s="199">
        <v>53647</v>
      </c>
      <c r="U37" s="200">
        <v>72229</v>
      </c>
      <c r="V37" s="182">
        <f t="shared" si="5"/>
        <v>-25.7</v>
      </c>
      <c r="W37" s="199">
        <f t="shared" si="12"/>
        <v>1906398</v>
      </c>
      <c r="X37" s="199">
        <f t="shared" si="13"/>
        <v>1870698</v>
      </c>
      <c r="Y37" s="182">
        <f t="shared" si="6"/>
        <v>1.9</v>
      </c>
      <c r="Z37" s="203">
        <v>0</v>
      </c>
      <c r="AA37" s="200">
        <v>27356</v>
      </c>
      <c r="AB37" s="200">
        <v>1773419</v>
      </c>
      <c r="AC37" s="289">
        <f t="shared" si="14"/>
        <v>1773419</v>
      </c>
      <c r="AD37" s="200">
        <v>1786212</v>
      </c>
      <c r="AE37" s="184">
        <f t="shared" si="16"/>
        <v>-0.7</v>
      </c>
      <c r="AF37" s="289">
        <v>343879</v>
      </c>
      <c r="AG37" s="200">
        <v>337365</v>
      </c>
      <c r="AH37" s="184">
        <f t="shared" si="7"/>
        <v>1.9</v>
      </c>
      <c r="AI37" s="203">
        <v>0</v>
      </c>
      <c r="AJ37" s="200">
        <v>48</v>
      </c>
      <c r="AK37" s="199">
        <f t="shared" si="8"/>
        <v>343879</v>
      </c>
      <c r="AL37" s="199">
        <v>337413</v>
      </c>
      <c r="AM37" s="182">
        <f t="shared" si="9"/>
        <v>1.9</v>
      </c>
      <c r="AN37" s="206">
        <f t="shared" si="15"/>
        <v>1429540</v>
      </c>
      <c r="AO37" s="207">
        <v>1448799</v>
      </c>
      <c r="AP37" s="184">
        <f t="shared" si="10"/>
        <v>-1.3</v>
      </c>
      <c r="AQ37" s="208">
        <f t="shared" si="20"/>
        <v>1562</v>
      </c>
      <c r="AR37" s="200"/>
      <c r="AS37" s="199">
        <f t="shared" si="21"/>
        <v>1427978</v>
      </c>
      <c r="AT37" s="200">
        <v>1448799</v>
      </c>
      <c r="AU37" s="182">
        <f t="shared" si="22"/>
        <v>-1.4</v>
      </c>
      <c r="AV37" s="195"/>
      <c r="AW37" s="209"/>
      <c r="AX37" s="182"/>
      <c r="AY37" s="198">
        <f t="shared" si="11"/>
        <v>1427978</v>
      </c>
      <c r="AZ37" s="69"/>
      <c r="BA37" s="79">
        <v>1562</v>
      </c>
      <c r="BB37" s="69"/>
    </row>
    <row r="38" spans="1:54" ht="12.75" customHeight="1">
      <c r="A38" s="114" t="s">
        <v>59</v>
      </c>
      <c r="B38" s="2" t="s">
        <v>120</v>
      </c>
      <c r="C38" s="65">
        <v>2</v>
      </c>
      <c r="D38" s="11">
        <v>393</v>
      </c>
      <c r="E38" s="199">
        <v>735715</v>
      </c>
      <c r="F38" s="200">
        <v>726481</v>
      </c>
      <c r="G38" s="210">
        <f aca="true" t="shared" si="23" ref="G38:G69">ROUND(E38/F38*100-100,1)</f>
        <v>1.3</v>
      </c>
      <c r="H38" s="199">
        <v>36521</v>
      </c>
      <c r="I38" s="200">
        <v>36093</v>
      </c>
      <c r="J38" s="210">
        <f aca="true" t="shared" si="24" ref="J38:J69">ROUND(H38/I38*100-100,1)</f>
        <v>1.2</v>
      </c>
      <c r="K38" s="199">
        <v>6990</v>
      </c>
      <c r="L38" s="200">
        <v>7164</v>
      </c>
      <c r="M38" s="210">
        <f aca="true" t="shared" si="25" ref="M38:M69">ROUND(K38/L38*100-100,1)</f>
        <v>-2.4</v>
      </c>
      <c r="N38" s="199">
        <v>206228</v>
      </c>
      <c r="O38" s="200">
        <v>209876</v>
      </c>
      <c r="P38" s="210">
        <f aca="true" t="shared" si="26" ref="P38:P69">ROUND(N38/O38*100-100,1)</f>
        <v>-1.7</v>
      </c>
      <c r="Q38" s="199">
        <v>225994</v>
      </c>
      <c r="R38" s="200">
        <v>224202</v>
      </c>
      <c r="S38" s="182">
        <f aca="true" t="shared" si="27" ref="S38:S69">ROUND(Q38/R38*100-100,1)</f>
        <v>0.8</v>
      </c>
      <c r="T38" s="199">
        <v>31489</v>
      </c>
      <c r="U38" s="200">
        <v>43902</v>
      </c>
      <c r="V38" s="182">
        <f aca="true" t="shared" si="28" ref="V38:V69">ROUND(T38/U38*100-100,1)</f>
        <v>-28.3</v>
      </c>
      <c r="W38" s="199">
        <f aca="true" t="shared" si="29" ref="W38:W69">E38+H38+K38+N38+Q38-T38</f>
        <v>1179959</v>
      </c>
      <c r="X38" s="199">
        <f t="shared" si="13"/>
        <v>1159914</v>
      </c>
      <c r="Y38" s="182">
        <f aca="true" t="shared" si="30" ref="Y38:Y69">ROUND(W38/X38*100-100,1)</f>
        <v>1.7</v>
      </c>
      <c r="Z38" s="203">
        <v>0</v>
      </c>
      <c r="AA38" s="200">
        <v>14858</v>
      </c>
      <c r="AB38" s="200">
        <v>1097311</v>
      </c>
      <c r="AC38" s="289">
        <f aca="true" t="shared" si="31" ref="AC38:AC69">Z38+AB38</f>
        <v>1097311</v>
      </c>
      <c r="AD38" s="200">
        <v>1104986</v>
      </c>
      <c r="AE38" s="184">
        <f aca="true" t="shared" si="32" ref="AE38:AE69">ROUND(AC38/AD38*100-100,1)</f>
        <v>-0.7</v>
      </c>
      <c r="AF38" s="289">
        <v>206974</v>
      </c>
      <c r="AG38" s="200">
        <v>202002</v>
      </c>
      <c r="AH38" s="184">
        <f aca="true" t="shared" si="33" ref="AH38:AH69">ROUND(AF38/AG38*100-100,1)</f>
        <v>2.5</v>
      </c>
      <c r="AI38" s="203">
        <v>0</v>
      </c>
      <c r="AJ38" s="200">
        <v>17</v>
      </c>
      <c r="AK38" s="199">
        <f aca="true" t="shared" si="34" ref="AK38:AK69">AF38+AI38</f>
        <v>206974</v>
      </c>
      <c r="AL38" s="199">
        <v>202019</v>
      </c>
      <c r="AM38" s="182">
        <f aca="true" t="shared" si="35" ref="AM38:AM69">ROUND(AK38/AL38*100-100,1)</f>
        <v>2.5</v>
      </c>
      <c r="AN38" s="206">
        <f t="shared" si="15"/>
        <v>890337</v>
      </c>
      <c r="AO38" s="207">
        <v>902967</v>
      </c>
      <c r="AP38" s="184">
        <f aca="true" t="shared" si="36" ref="AP38:AP69">ROUND(AN38/AO38*100-100,1)</f>
        <v>-1.4</v>
      </c>
      <c r="AQ38" s="208">
        <f t="shared" si="20"/>
        <v>966</v>
      </c>
      <c r="AR38" s="200"/>
      <c r="AS38" s="199">
        <f t="shared" si="21"/>
        <v>889371</v>
      </c>
      <c r="AT38" s="200">
        <v>902967</v>
      </c>
      <c r="AU38" s="182">
        <f t="shared" si="22"/>
        <v>-1.5</v>
      </c>
      <c r="AV38" s="195"/>
      <c r="AW38" s="209"/>
      <c r="AX38" s="182"/>
      <c r="AY38" s="198">
        <f aca="true" t="shared" si="37" ref="AY38:AY69">AS38-AW38</f>
        <v>889371</v>
      </c>
      <c r="AZ38" s="69"/>
      <c r="BA38" s="79">
        <v>966</v>
      </c>
      <c r="BB38" s="69"/>
    </row>
    <row r="39" spans="1:54" ht="12.75" customHeight="1">
      <c r="A39" s="7" t="s">
        <v>60</v>
      </c>
      <c r="B39" s="2" t="s">
        <v>119</v>
      </c>
      <c r="C39" s="65">
        <v>2</v>
      </c>
      <c r="D39" s="11">
        <v>284</v>
      </c>
      <c r="E39" s="199">
        <v>15622297</v>
      </c>
      <c r="F39" s="200">
        <v>15434569</v>
      </c>
      <c r="G39" s="210">
        <f t="shared" si="23"/>
        <v>1.2</v>
      </c>
      <c r="H39" s="199">
        <v>229709</v>
      </c>
      <c r="I39" s="200">
        <v>220330</v>
      </c>
      <c r="J39" s="210">
        <f t="shared" si="24"/>
        <v>4.3</v>
      </c>
      <c r="K39" s="199">
        <v>274370</v>
      </c>
      <c r="L39" s="200">
        <v>273030</v>
      </c>
      <c r="M39" s="210">
        <f t="shared" si="25"/>
        <v>0.5</v>
      </c>
      <c r="N39" s="199">
        <v>1850157</v>
      </c>
      <c r="O39" s="200">
        <v>1890077</v>
      </c>
      <c r="P39" s="210">
        <f t="shared" si="26"/>
        <v>-2.1</v>
      </c>
      <c r="Q39" s="199">
        <v>2813643</v>
      </c>
      <c r="R39" s="200">
        <v>2809837</v>
      </c>
      <c r="S39" s="182">
        <f t="shared" si="27"/>
        <v>0.1</v>
      </c>
      <c r="T39" s="199">
        <v>1066184</v>
      </c>
      <c r="U39" s="200">
        <v>1370009</v>
      </c>
      <c r="V39" s="182">
        <f t="shared" si="28"/>
        <v>-22.2</v>
      </c>
      <c r="W39" s="199">
        <f t="shared" si="29"/>
        <v>19723992</v>
      </c>
      <c r="X39" s="199">
        <f t="shared" si="13"/>
        <v>19257834</v>
      </c>
      <c r="Y39" s="182">
        <f t="shared" si="30"/>
        <v>2.4</v>
      </c>
      <c r="Z39" s="203">
        <v>218</v>
      </c>
      <c r="AA39" s="200">
        <v>0</v>
      </c>
      <c r="AB39" s="200">
        <v>19723992</v>
      </c>
      <c r="AC39" s="289">
        <f t="shared" si="31"/>
        <v>19724210</v>
      </c>
      <c r="AD39" s="200">
        <v>19257834</v>
      </c>
      <c r="AE39" s="184">
        <f t="shared" si="32"/>
        <v>2.4</v>
      </c>
      <c r="AF39" s="289">
        <v>9985469</v>
      </c>
      <c r="AG39" s="200">
        <v>9692295</v>
      </c>
      <c r="AH39" s="184">
        <f t="shared" si="33"/>
        <v>3</v>
      </c>
      <c r="AI39" s="203">
        <v>-6472</v>
      </c>
      <c r="AJ39" s="200">
        <v>0</v>
      </c>
      <c r="AK39" s="199">
        <f t="shared" si="34"/>
        <v>9978997</v>
      </c>
      <c r="AL39" s="199">
        <v>9692295</v>
      </c>
      <c r="AM39" s="182">
        <f t="shared" si="35"/>
        <v>3</v>
      </c>
      <c r="AN39" s="206">
        <f t="shared" si="15"/>
        <v>9745213</v>
      </c>
      <c r="AO39" s="207">
        <v>9565539</v>
      </c>
      <c r="AP39" s="184">
        <f t="shared" si="36"/>
        <v>1.9</v>
      </c>
      <c r="AQ39" s="239"/>
      <c r="AR39" s="240"/>
      <c r="AS39" s="233"/>
      <c r="AT39" s="234"/>
      <c r="AU39" s="235"/>
      <c r="AV39" s="195"/>
      <c r="AW39" s="196"/>
      <c r="AX39" s="236"/>
      <c r="AY39" s="198">
        <f t="shared" si="37"/>
        <v>0</v>
      </c>
      <c r="AZ39" s="69"/>
      <c r="BA39" s="79">
        <v>17371</v>
      </c>
      <c r="BB39" s="69"/>
    </row>
    <row r="40" spans="1:54" ht="12.75" customHeight="1">
      <c r="A40" s="8" t="s">
        <v>61</v>
      </c>
      <c r="B40" s="559"/>
      <c r="C40" s="560"/>
      <c r="D40" s="561"/>
      <c r="E40" s="199">
        <v>15841104</v>
      </c>
      <c r="F40" s="200">
        <v>15668671</v>
      </c>
      <c r="G40" s="210">
        <f t="shared" si="23"/>
        <v>1.1</v>
      </c>
      <c r="H40" s="199">
        <v>431765</v>
      </c>
      <c r="I40" s="200">
        <v>414174</v>
      </c>
      <c r="J40" s="210">
        <f t="shared" si="24"/>
        <v>4.2</v>
      </c>
      <c r="K40" s="199">
        <v>274377</v>
      </c>
      <c r="L40" s="200">
        <v>273027</v>
      </c>
      <c r="M40" s="210">
        <f t="shared" si="25"/>
        <v>0.5</v>
      </c>
      <c r="N40" s="199">
        <v>2927540</v>
      </c>
      <c r="O40" s="200">
        <v>2999416</v>
      </c>
      <c r="P40" s="210">
        <f t="shared" si="26"/>
        <v>-2.4</v>
      </c>
      <c r="Q40" s="199">
        <v>2813644</v>
      </c>
      <c r="R40" s="200">
        <v>2809839</v>
      </c>
      <c r="S40" s="182">
        <f t="shared" si="27"/>
        <v>0.1</v>
      </c>
      <c r="T40" s="199">
        <v>909190</v>
      </c>
      <c r="U40" s="200">
        <v>1155734</v>
      </c>
      <c r="V40" s="182">
        <f t="shared" si="28"/>
        <v>-21.3</v>
      </c>
      <c r="W40" s="199">
        <f t="shared" si="29"/>
        <v>21379240</v>
      </c>
      <c r="X40" s="199">
        <f t="shared" si="13"/>
        <v>21009393</v>
      </c>
      <c r="Y40" s="182">
        <f t="shared" si="30"/>
        <v>1.8</v>
      </c>
      <c r="Z40" s="203">
        <v>218</v>
      </c>
      <c r="AA40" s="200">
        <v>0</v>
      </c>
      <c r="AB40" s="200">
        <v>20030859</v>
      </c>
      <c r="AC40" s="289">
        <f t="shared" si="31"/>
        <v>20031077</v>
      </c>
      <c r="AD40" s="200">
        <v>19933269</v>
      </c>
      <c r="AE40" s="184">
        <f t="shared" si="32"/>
        <v>0.5</v>
      </c>
      <c r="AF40" s="289">
        <v>9985522</v>
      </c>
      <c r="AG40" s="200">
        <v>9692259</v>
      </c>
      <c r="AH40" s="184">
        <f t="shared" si="33"/>
        <v>3</v>
      </c>
      <c r="AI40" s="203">
        <v>-6472</v>
      </c>
      <c r="AJ40" s="200">
        <v>0</v>
      </c>
      <c r="AK40" s="199">
        <f t="shared" si="34"/>
        <v>9979050</v>
      </c>
      <c r="AL40" s="199">
        <v>9692259</v>
      </c>
      <c r="AM40" s="182">
        <f t="shared" si="35"/>
        <v>3</v>
      </c>
      <c r="AN40" s="206">
        <f t="shared" si="15"/>
        <v>10052027</v>
      </c>
      <c r="AO40" s="207">
        <v>10241010</v>
      </c>
      <c r="AP40" s="184">
        <f t="shared" si="36"/>
        <v>-1.8</v>
      </c>
      <c r="AQ40" s="208">
        <f aca="true" t="shared" si="38" ref="AQ40:AQ51">BA40</f>
        <v>17641</v>
      </c>
      <c r="AR40" s="200"/>
      <c r="AS40" s="199">
        <f aca="true" t="shared" si="39" ref="AS40:AS51">AN40-AQ40</f>
        <v>10034386</v>
      </c>
      <c r="AT40" s="200">
        <v>10241010</v>
      </c>
      <c r="AU40" s="182">
        <f aca="true" t="shared" si="40" ref="AU40:AU51">ROUND(AS40/AT40*100-100,1)</f>
        <v>-2</v>
      </c>
      <c r="AV40" s="195"/>
      <c r="AW40" s="209"/>
      <c r="AX40" s="182"/>
      <c r="AY40" s="198">
        <f t="shared" si="37"/>
        <v>10034386</v>
      </c>
      <c r="AZ40" s="69"/>
      <c r="BA40" s="79">
        <v>17641</v>
      </c>
      <c r="BB40" s="69"/>
    </row>
    <row r="41" spans="1:54" ht="12.75" customHeight="1">
      <c r="A41" s="112" t="s">
        <v>62</v>
      </c>
      <c r="B41" s="2" t="s">
        <v>119</v>
      </c>
      <c r="C41" s="65">
        <v>2</v>
      </c>
      <c r="D41" s="11">
        <v>304</v>
      </c>
      <c r="E41" s="199">
        <v>7919882</v>
      </c>
      <c r="F41" s="200">
        <v>7893224</v>
      </c>
      <c r="G41" s="210">
        <f t="shared" si="23"/>
        <v>0.3</v>
      </c>
      <c r="H41" s="199">
        <v>154550</v>
      </c>
      <c r="I41" s="200">
        <v>148233</v>
      </c>
      <c r="J41" s="210">
        <f t="shared" si="24"/>
        <v>4.3</v>
      </c>
      <c r="K41" s="199">
        <v>177208</v>
      </c>
      <c r="L41" s="200">
        <v>176341</v>
      </c>
      <c r="M41" s="210">
        <f t="shared" si="25"/>
        <v>0.5</v>
      </c>
      <c r="N41" s="199">
        <v>1157105</v>
      </c>
      <c r="O41" s="200">
        <v>1190376</v>
      </c>
      <c r="P41" s="210">
        <f t="shared" si="26"/>
        <v>-2.8</v>
      </c>
      <c r="Q41" s="199">
        <v>1391416</v>
      </c>
      <c r="R41" s="200">
        <v>1368222</v>
      </c>
      <c r="S41" s="182">
        <f t="shared" si="27"/>
        <v>1.7</v>
      </c>
      <c r="T41" s="199">
        <v>574064</v>
      </c>
      <c r="U41" s="200">
        <v>702766</v>
      </c>
      <c r="V41" s="182">
        <f t="shared" si="28"/>
        <v>-18.3</v>
      </c>
      <c r="W41" s="199">
        <f t="shared" si="29"/>
        <v>10226097</v>
      </c>
      <c r="X41" s="199">
        <f t="shared" si="13"/>
        <v>10073630</v>
      </c>
      <c r="Y41" s="182">
        <f t="shared" si="30"/>
        <v>1.5</v>
      </c>
      <c r="Z41" s="203">
        <v>277</v>
      </c>
      <c r="AA41" s="200">
        <v>0</v>
      </c>
      <c r="AB41" s="200">
        <v>9829390</v>
      </c>
      <c r="AC41" s="289">
        <f t="shared" si="31"/>
        <v>9829667</v>
      </c>
      <c r="AD41" s="200">
        <v>9743584</v>
      </c>
      <c r="AE41" s="184">
        <f t="shared" si="32"/>
        <v>0.9</v>
      </c>
      <c r="AF41" s="289">
        <v>7180519</v>
      </c>
      <c r="AG41" s="200">
        <v>6950975</v>
      </c>
      <c r="AH41" s="184">
        <f t="shared" si="33"/>
        <v>3.3</v>
      </c>
      <c r="AI41" s="203">
        <v>-4767</v>
      </c>
      <c r="AJ41" s="200">
        <v>0</v>
      </c>
      <c r="AK41" s="199">
        <f t="shared" si="34"/>
        <v>7175752</v>
      </c>
      <c r="AL41" s="199">
        <v>6950975</v>
      </c>
      <c r="AM41" s="182">
        <f t="shared" si="35"/>
        <v>3.2</v>
      </c>
      <c r="AN41" s="206">
        <f t="shared" si="15"/>
        <v>2653915</v>
      </c>
      <c r="AO41" s="207">
        <v>2792609</v>
      </c>
      <c r="AP41" s="184">
        <f t="shared" si="36"/>
        <v>-5</v>
      </c>
      <c r="AQ41" s="208">
        <f t="shared" si="38"/>
        <v>8657</v>
      </c>
      <c r="AR41" s="200"/>
      <c r="AS41" s="199">
        <f t="shared" si="39"/>
        <v>2645258</v>
      </c>
      <c r="AT41" s="200">
        <v>2792609</v>
      </c>
      <c r="AU41" s="182">
        <f t="shared" si="40"/>
        <v>-5.3</v>
      </c>
      <c r="AV41" s="195"/>
      <c r="AW41" s="209"/>
      <c r="AX41" s="182"/>
      <c r="AY41" s="198">
        <f t="shared" si="37"/>
        <v>2645258</v>
      </c>
      <c r="AZ41" s="69"/>
      <c r="BA41" s="79">
        <v>8657</v>
      </c>
      <c r="BB41" s="69"/>
    </row>
    <row r="42" spans="1:54" ht="12.75" customHeight="1">
      <c r="A42" s="113" t="s">
        <v>63</v>
      </c>
      <c r="B42" s="2" t="s">
        <v>120</v>
      </c>
      <c r="C42" s="65">
        <v>2</v>
      </c>
      <c r="D42" s="11">
        <v>454</v>
      </c>
      <c r="E42" s="199">
        <v>1637711</v>
      </c>
      <c r="F42" s="200">
        <v>1588413</v>
      </c>
      <c r="G42" s="210">
        <f t="shared" si="23"/>
        <v>3.1</v>
      </c>
      <c r="H42" s="199">
        <v>41806</v>
      </c>
      <c r="I42" s="200">
        <v>40106</v>
      </c>
      <c r="J42" s="210">
        <f t="shared" si="24"/>
        <v>4.2</v>
      </c>
      <c r="K42" s="199">
        <v>18833</v>
      </c>
      <c r="L42" s="200">
        <v>18737</v>
      </c>
      <c r="M42" s="210">
        <f t="shared" si="25"/>
        <v>0.5</v>
      </c>
      <c r="N42" s="199">
        <v>287587</v>
      </c>
      <c r="O42" s="200">
        <v>294476</v>
      </c>
      <c r="P42" s="210">
        <f t="shared" si="26"/>
        <v>-2.3</v>
      </c>
      <c r="Q42" s="199">
        <v>224240</v>
      </c>
      <c r="R42" s="200">
        <v>223917</v>
      </c>
      <c r="S42" s="182">
        <f t="shared" si="27"/>
        <v>0.1</v>
      </c>
      <c r="T42" s="199">
        <v>62333</v>
      </c>
      <c r="U42" s="200">
        <v>82357</v>
      </c>
      <c r="V42" s="182">
        <f t="shared" si="28"/>
        <v>-24.3</v>
      </c>
      <c r="W42" s="199">
        <f t="shared" si="29"/>
        <v>2147844</v>
      </c>
      <c r="X42" s="199">
        <f t="shared" si="13"/>
        <v>2083292</v>
      </c>
      <c r="Y42" s="182">
        <f t="shared" si="30"/>
        <v>3.1</v>
      </c>
      <c r="Z42" s="203">
        <v>-86</v>
      </c>
      <c r="AA42" s="200">
        <v>0</v>
      </c>
      <c r="AB42" s="200">
        <v>1958972</v>
      </c>
      <c r="AC42" s="289">
        <f t="shared" si="31"/>
        <v>1958886</v>
      </c>
      <c r="AD42" s="200">
        <v>1937622</v>
      </c>
      <c r="AE42" s="184">
        <f t="shared" si="32"/>
        <v>1.1</v>
      </c>
      <c r="AF42" s="289">
        <v>486873</v>
      </c>
      <c r="AG42" s="200">
        <v>477256</v>
      </c>
      <c r="AH42" s="184">
        <f t="shared" si="33"/>
        <v>2</v>
      </c>
      <c r="AI42" s="203">
        <v>-250</v>
      </c>
      <c r="AJ42" s="200">
        <v>0</v>
      </c>
      <c r="AK42" s="199">
        <f t="shared" si="34"/>
        <v>486623</v>
      </c>
      <c r="AL42" s="199">
        <v>477256</v>
      </c>
      <c r="AM42" s="182">
        <f t="shared" si="35"/>
        <v>2</v>
      </c>
      <c r="AN42" s="206">
        <f t="shared" si="15"/>
        <v>1472263</v>
      </c>
      <c r="AO42" s="207">
        <v>1460366</v>
      </c>
      <c r="AP42" s="184">
        <f t="shared" si="36"/>
        <v>0.8</v>
      </c>
      <c r="AQ42" s="208">
        <f t="shared" si="38"/>
        <v>1725</v>
      </c>
      <c r="AR42" s="200"/>
      <c r="AS42" s="199">
        <f t="shared" si="39"/>
        <v>1470538</v>
      </c>
      <c r="AT42" s="200">
        <v>1460366</v>
      </c>
      <c r="AU42" s="182">
        <f t="shared" si="40"/>
        <v>0.7</v>
      </c>
      <c r="AV42" s="195"/>
      <c r="AW42" s="209"/>
      <c r="AX42" s="182"/>
      <c r="AY42" s="198">
        <f t="shared" si="37"/>
        <v>1470538</v>
      </c>
      <c r="AZ42" s="69"/>
      <c r="BA42" s="79">
        <v>1725</v>
      </c>
      <c r="BB42" s="69"/>
    </row>
    <row r="43" spans="1:54" ht="12.75" customHeight="1">
      <c r="A43" s="113" t="s">
        <v>64</v>
      </c>
      <c r="B43" s="2" t="s">
        <v>120</v>
      </c>
      <c r="C43" s="65">
        <v>2</v>
      </c>
      <c r="D43" s="11">
        <v>414</v>
      </c>
      <c r="E43" s="199">
        <v>348240</v>
      </c>
      <c r="F43" s="200">
        <v>343013</v>
      </c>
      <c r="G43" s="210">
        <f t="shared" si="23"/>
        <v>1.5</v>
      </c>
      <c r="H43" s="199">
        <v>34886</v>
      </c>
      <c r="I43" s="200">
        <v>33469</v>
      </c>
      <c r="J43" s="210">
        <f t="shared" si="24"/>
        <v>4.2</v>
      </c>
      <c r="K43" s="199">
        <v>3284</v>
      </c>
      <c r="L43" s="200">
        <v>3267</v>
      </c>
      <c r="M43" s="210">
        <f t="shared" si="25"/>
        <v>0.5</v>
      </c>
      <c r="N43" s="199">
        <v>117594</v>
      </c>
      <c r="O43" s="200">
        <v>119788</v>
      </c>
      <c r="P43" s="210">
        <f t="shared" si="26"/>
        <v>-1.8</v>
      </c>
      <c r="Q43" s="199">
        <v>74606</v>
      </c>
      <c r="R43" s="200">
        <v>73874</v>
      </c>
      <c r="S43" s="182">
        <f t="shared" si="27"/>
        <v>1</v>
      </c>
      <c r="T43" s="199">
        <v>13582</v>
      </c>
      <c r="U43" s="200">
        <v>18752</v>
      </c>
      <c r="V43" s="182">
        <f t="shared" si="28"/>
        <v>-27.6</v>
      </c>
      <c r="W43" s="199">
        <f t="shared" si="29"/>
        <v>565028</v>
      </c>
      <c r="X43" s="199">
        <f t="shared" si="13"/>
        <v>554659</v>
      </c>
      <c r="Y43" s="182">
        <f t="shared" si="30"/>
        <v>1.9</v>
      </c>
      <c r="Z43" s="203">
        <v>45</v>
      </c>
      <c r="AA43" s="200">
        <v>0</v>
      </c>
      <c r="AB43" s="200">
        <v>509556</v>
      </c>
      <c r="AC43" s="289">
        <f t="shared" si="31"/>
        <v>509601</v>
      </c>
      <c r="AD43" s="200">
        <v>511264</v>
      </c>
      <c r="AE43" s="184">
        <f t="shared" si="32"/>
        <v>-0.3</v>
      </c>
      <c r="AF43" s="289">
        <v>72469</v>
      </c>
      <c r="AG43" s="200">
        <v>70435</v>
      </c>
      <c r="AH43" s="184">
        <f t="shared" si="33"/>
        <v>2.9</v>
      </c>
      <c r="AI43" s="203">
        <v>-87</v>
      </c>
      <c r="AJ43" s="200">
        <v>0</v>
      </c>
      <c r="AK43" s="199">
        <f t="shared" si="34"/>
        <v>72382</v>
      </c>
      <c r="AL43" s="199">
        <v>70435</v>
      </c>
      <c r="AM43" s="182">
        <f t="shared" si="35"/>
        <v>2.8</v>
      </c>
      <c r="AN43" s="206">
        <f t="shared" si="15"/>
        <v>437219</v>
      </c>
      <c r="AO43" s="207">
        <v>440829</v>
      </c>
      <c r="AP43" s="184">
        <f t="shared" si="36"/>
        <v>-0.8</v>
      </c>
      <c r="AQ43" s="208">
        <f t="shared" si="38"/>
        <v>449</v>
      </c>
      <c r="AR43" s="200"/>
      <c r="AS43" s="199">
        <f t="shared" si="39"/>
        <v>436770</v>
      </c>
      <c r="AT43" s="200">
        <v>440829</v>
      </c>
      <c r="AU43" s="182">
        <f t="shared" si="40"/>
        <v>-0.9</v>
      </c>
      <c r="AV43" s="195"/>
      <c r="AW43" s="209"/>
      <c r="AX43" s="182"/>
      <c r="AY43" s="198">
        <f t="shared" si="37"/>
        <v>436770</v>
      </c>
      <c r="AZ43" s="69"/>
      <c r="BA43" s="79">
        <v>449</v>
      </c>
      <c r="BB43" s="69"/>
    </row>
    <row r="44" spans="1:54" ht="12.75" customHeight="1">
      <c r="A44" s="113" t="s">
        <v>65</v>
      </c>
      <c r="B44" s="2" t="s">
        <v>120</v>
      </c>
      <c r="C44" s="65">
        <v>1</v>
      </c>
      <c r="D44" s="11">
        <v>312</v>
      </c>
      <c r="E44" s="199">
        <v>1120140</v>
      </c>
      <c r="F44" s="200">
        <v>1098595</v>
      </c>
      <c r="G44" s="210">
        <f t="shared" si="23"/>
        <v>2</v>
      </c>
      <c r="H44" s="199">
        <v>38324</v>
      </c>
      <c r="I44" s="200">
        <v>36763</v>
      </c>
      <c r="J44" s="210">
        <f t="shared" si="24"/>
        <v>4.2</v>
      </c>
      <c r="K44" s="199">
        <v>11009</v>
      </c>
      <c r="L44" s="200">
        <v>10955</v>
      </c>
      <c r="M44" s="210">
        <f t="shared" si="25"/>
        <v>0.5</v>
      </c>
      <c r="N44" s="199">
        <v>270915</v>
      </c>
      <c r="O44" s="200">
        <v>275448</v>
      </c>
      <c r="P44" s="210">
        <f t="shared" si="26"/>
        <v>-1.6</v>
      </c>
      <c r="Q44" s="199">
        <v>222190</v>
      </c>
      <c r="R44" s="200">
        <v>225717</v>
      </c>
      <c r="S44" s="182">
        <f t="shared" si="27"/>
        <v>-1.6</v>
      </c>
      <c r="T44" s="199">
        <v>43554</v>
      </c>
      <c r="U44" s="200">
        <v>59506</v>
      </c>
      <c r="V44" s="182">
        <f t="shared" si="28"/>
        <v>-26.8</v>
      </c>
      <c r="W44" s="199">
        <f t="shared" si="29"/>
        <v>1619024</v>
      </c>
      <c r="X44" s="199">
        <f t="shared" si="13"/>
        <v>1587972</v>
      </c>
      <c r="Y44" s="182">
        <f t="shared" si="30"/>
        <v>2</v>
      </c>
      <c r="Z44" s="203">
        <v>89</v>
      </c>
      <c r="AA44" s="200">
        <v>0</v>
      </c>
      <c r="AB44" s="200">
        <v>1470808</v>
      </c>
      <c r="AC44" s="289">
        <f t="shared" si="31"/>
        <v>1470897</v>
      </c>
      <c r="AD44" s="200">
        <v>1471774</v>
      </c>
      <c r="AE44" s="184">
        <f t="shared" si="32"/>
        <v>-0.1</v>
      </c>
      <c r="AF44" s="289">
        <v>310227</v>
      </c>
      <c r="AG44" s="200">
        <v>300684</v>
      </c>
      <c r="AH44" s="184">
        <f t="shared" si="33"/>
        <v>3.2</v>
      </c>
      <c r="AI44" s="203">
        <v>-284</v>
      </c>
      <c r="AJ44" s="200">
        <v>0</v>
      </c>
      <c r="AK44" s="199">
        <f t="shared" si="34"/>
        <v>309943</v>
      </c>
      <c r="AL44" s="199">
        <v>300684</v>
      </c>
      <c r="AM44" s="182">
        <f t="shared" si="35"/>
        <v>3.1</v>
      </c>
      <c r="AN44" s="206">
        <f t="shared" si="15"/>
        <v>1160954</v>
      </c>
      <c r="AO44" s="207">
        <v>1171090</v>
      </c>
      <c r="AP44" s="184">
        <f t="shared" si="36"/>
        <v>-0.9</v>
      </c>
      <c r="AQ44" s="208">
        <f t="shared" si="38"/>
        <v>1295</v>
      </c>
      <c r="AR44" s="200"/>
      <c r="AS44" s="199">
        <f t="shared" si="39"/>
        <v>1159659</v>
      </c>
      <c r="AT44" s="200">
        <v>1171090</v>
      </c>
      <c r="AU44" s="182">
        <f t="shared" si="40"/>
        <v>-1</v>
      </c>
      <c r="AV44" s="195"/>
      <c r="AW44" s="209"/>
      <c r="AX44" s="182"/>
      <c r="AY44" s="198">
        <f t="shared" si="37"/>
        <v>1159659</v>
      </c>
      <c r="AZ44" s="69"/>
      <c r="BA44" s="79">
        <v>1295</v>
      </c>
      <c r="BB44" s="69"/>
    </row>
    <row r="45" spans="1:54" ht="12.75" customHeight="1">
      <c r="A45" s="113" t="s">
        <v>66</v>
      </c>
      <c r="B45" s="2" t="s">
        <v>120</v>
      </c>
      <c r="C45" s="65">
        <v>2</v>
      </c>
      <c r="D45" s="11">
        <v>408</v>
      </c>
      <c r="E45" s="199">
        <v>1495487</v>
      </c>
      <c r="F45" s="200">
        <v>1472543</v>
      </c>
      <c r="G45" s="210">
        <f t="shared" si="23"/>
        <v>1.6</v>
      </c>
      <c r="H45" s="199">
        <v>43235</v>
      </c>
      <c r="I45" s="200">
        <v>41472</v>
      </c>
      <c r="J45" s="210">
        <f t="shared" si="24"/>
        <v>4.3</v>
      </c>
      <c r="K45" s="199">
        <v>22032</v>
      </c>
      <c r="L45" s="200">
        <v>21923</v>
      </c>
      <c r="M45" s="210">
        <f t="shared" si="25"/>
        <v>0.5</v>
      </c>
      <c r="N45" s="199">
        <v>324917</v>
      </c>
      <c r="O45" s="200">
        <v>333256</v>
      </c>
      <c r="P45" s="210">
        <f t="shared" si="26"/>
        <v>-2.5</v>
      </c>
      <c r="Q45" s="199">
        <v>283300</v>
      </c>
      <c r="R45" s="200">
        <v>287880</v>
      </c>
      <c r="S45" s="182">
        <f t="shared" si="27"/>
        <v>-1.6</v>
      </c>
      <c r="T45" s="199">
        <v>65487</v>
      </c>
      <c r="U45" s="200">
        <v>90232</v>
      </c>
      <c r="V45" s="182">
        <f t="shared" si="28"/>
        <v>-27.4</v>
      </c>
      <c r="W45" s="199">
        <f t="shared" si="29"/>
        <v>2103484</v>
      </c>
      <c r="X45" s="199">
        <f t="shared" si="13"/>
        <v>2066842</v>
      </c>
      <c r="Y45" s="182">
        <f t="shared" si="30"/>
        <v>1.8</v>
      </c>
      <c r="Z45" s="203">
        <v>11</v>
      </c>
      <c r="AA45" s="200">
        <v>0</v>
      </c>
      <c r="AB45" s="200">
        <v>1929759</v>
      </c>
      <c r="AC45" s="289">
        <f t="shared" si="31"/>
        <v>1929770</v>
      </c>
      <c r="AD45" s="200">
        <v>1930018</v>
      </c>
      <c r="AE45" s="184">
        <f t="shared" si="32"/>
        <v>0</v>
      </c>
      <c r="AF45" s="289">
        <v>583868</v>
      </c>
      <c r="AG45" s="200">
        <v>571213</v>
      </c>
      <c r="AH45" s="184">
        <f t="shared" si="33"/>
        <v>2.2</v>
      </c>
      <c r="AI45" s="203">
        <v>-380</v>
      </c>
      <c r="AJ45" s="200">
        <v>0</v>
      </c>
      <c r="AK45" s="199">
        <f t="shared" si="34"/>
        <v>583488</v>
      </c>
      <c r="AL45" s="199">
        <v>571213</v>
      </c>
      <c r="AM45" s="182">
        <f t="shared" si="35"/>
        <v>2.1</v>
      </c>
      <c r="AN45" s="206">
        <f t="shared" si="15"/>
        <v>1346282</v>
      </c>
      <c r="AO45" s="207">
        <v>1358805</v>
      </c>
      <c r="AP45" s="184">
        <f t="shared" si="36"/>
        <v>-0.9</v>
      </c>
      <c r="AQ45" s="208">
        <f t="shared" si="38"/>
        <v>1700</v>
      </c>
      <c r="AR45" s="200"/>
      <c r="AS45" s="199">
        <f t="shared" si="39"/>
        <v>1344582</v>
      </c>
      <c r="AT45" s="200">
        <v>1358805</v>
      </c>
      <c r="AU45" s="182">
        <f t="shared" si="40"/>
        <v>-1</v>
      </c>
      <c r="AV45" s="195"/>
      <c r="AW45" s="209"/>
      <c r="AX45" s="182"/>
      <c r="AY45" s="198">
        <f t="shared" si="37"/>
        <v>1344582</v>
      </c>
      <c r="AZ45" s="69"/>
      <c r="BA45" s="79">
        <v>1700</v>
      </c>
      <c r="BB45" s="69"/>
    </row>
    <row r="46" spans="1:54" ht="12.75" customHeight="1">
      <c r="A46" s="113" t="s">
        <v>67</v>
      </c>
      <c r="B46" s="2" t="s">
        <v>120</v>
      </c>
      <c r="C46" s="65">
        <v>2</v>
      </c>
      <c r="D46" s="11">
        <v>463</v>
      </c>
      <c r="E46" s="199">
        <v>1637015</v>
      </c>
      <c r="F46" s="200">
        <v>1611357</v>
      </c>
      <c r="G46" s="210">
        <f t="shared" si="23"/>
        <v>1.6</v>
      </c>
      <c r="H46" s="199">
        <v>43648</v>
      </c>
      <c r="I46" s="200">
        <v>41874</v>
      </c>
      <c r="J46" s="210">
        <f t="shared" si="24"/>
        <v>4.2</v>
      </c>
      <c r="K46" s="199">
        <v>22991</v>
      </c>
      <c r="L46" s="200">
        <v>22879</v>
      </c>
      <c r="M46" s="210">
        <f t="shared" si="25"/>
        <v>0.5</v>
      </c>
      <c r="N46" s="199">
        <v>345836</v>
      </c>
      <c r="O46" s="200">
        <v>354891</v>
      </c>
      <c r="P46" s="210">
        <f t="shared" si="26"/>
        <v>-2.6</v>
      </c>
      <c r="Q46" s="199">
        <v>258760</v>
      </c>
      <c r="R46" s="200">
        <v>264495</v>
      </c>
      <c r="S46" s="182">
        <f t="shared" si="27"/>
        <v>-2.2</v>
      </c>
      <c r="T46" s="199">
        <v>74092</v>
      </c>
      <c r="U46" s="200">
        <v>98666</v>
      </c>
      <c r="V46" s="182">
        <f t="shared" si="28"/>
        <v>-24.9</v>
      </c>
      <c r="W46" s="199">
        <f t="shared" si="29"/>
        <v>2234158</v>
      </c>
      <c r="X46" s="199">
        <f t="shared" si="13"/>
        <v>2196830</v>
      </c>
      <c r="Y46" s="182">
        <f t="shared" si="30"/>
        <v>1.7</v>
      </c>
      <c r="Z46" s="203">
        <v>144</v>
      </c>
      <c r="AA46" s="200">
        <v>0</v>
      </c>
      <c r="AB46" s="200">
        <v>2054391</v>
      </c>
      <c r="AC46" s="289">
        <f t="shared" si="31"/>
        <v>2054535</v>
      </c>
      <c r="AD46" s="200">
        <v>2055333</v>
      </c>
      <c r="AE46" s="184">
        <f t="shared" si="32"/>
        <v>0</v>
      </c>
      <c r="AF46" s="289">
        <v>668020</v>
      </c>
      <c r="AG46" s="200">
        <v>655473</v>
      </c>
      <c r="AH46" s="184">
        <f t="shared" si="33"/>
        <v>1.9</v>
      </c>
      <c r="AI46" s="203">
        <v>-380</v>
      </c>
      <c r="AJ46" s="200">
        <v>0</v>
      </c>
      <c r="AK46" s="199">
        <f t="shared" si="34"/>
        <v>667640</v>
      </c>
      <c r="AL46" s="199">
        <v>655473</v>
      </c>
      <c r="AM46" s="182">
        <f t="shared" si="35"/>
        <v>1.9</v>
      </c>
      <c r="AN46" s="206">
        <f t="shared" si="15"/>
        <v>1386895</v>
      </c>
      <c r="AO46" s="207">
        <v>1399860</v>
      </c>
      <c r="AP46" s="184">
        <f t="shared" si="36"/>
        <v>-0.9</v>
      </c>
      <c r="AQ46" s="208">
        <f t="shared" si="38"/>
        <v>1809</v>
      </c>
      <c r="AR46" s="200"/>
      <c r="AS46" s="199">
        <f t="shared" si="39"/>
        <v>1385086</v>
      </c>
      <c r="AT46" s="200">
        <v>1399860</v>
      </c>
      <c r="AU46" s="182">
        <f t="shared" si="40"/>
        <v>-1.1</v>
      </c>
      <c r="AV46" s="195"/>
      <c r="AW46" s="209"/>
      <c r="AX46" s="182"/>
      <c r="AY46" s="198">
        <f t="shared" si="37"/>
        <v>1385086</v>
      </c>
      <c r="AZ46" s="69"/>
      <c r="BA46" s="79">
        <v>1809</v>
      </c>
      <c r="BB46" s="69"/>
    </row>
    <row r="47" spans="1:54" ht="12.75" customHeight="1">
      <c r="A47" s="113" t="s">
        <v>68</v>
      </c>
      <c r="B47" s="2" t="s">
        <v>120</v>
      </c>
      <c r="C47" s="65">
        <v>2</v>
      </c>
      <c r="D47" s="11">
        <v>460</v>
      </c>
      <c r="E47" s="199">
        <v>1086229</v>
      </c>
      <c r="F47" s="200">
        <v>1067256</v>
      </c>
      <c r="G47" s="210">
        <f t="shared" si="23"/>
        <v>1.8</v>
      </c>
      <c r="H47" s="199">
        <v>38965</v>
      </c>
      <c r="I47" s="200">
        <v>37381</v>
      </c>
      <c r="J47" s="210">
        <f t="shared" si="24"/>
        <v>4.2</v>
      </c>
      <c r="K47" s="199">
        <v>12434</v>
      </c>
      <c r="L47" s="200">
        <v>12373</v>
      </c>
      <c r="M47" s="210">
        <f t="shared" si="25"/>
        <v>0.5</v>
      </c>
      <c r="N47" s="199">
        <v>254840</v>
      </c>
      <c r="O47" s="200">
        <v>259405</v>
      </c>
      <c r="P47" s="210">
        <f t="shared" si="26"/>
        <v>-1.8</v>
      </c>
      <c r="Q47" s="199">
        <v>184648</v>
      </c>
      <c r="R47" s="200">
        <v>182417</v>
      </c>
      <c r="S47" s="182">
        <f t="shared" si="27"/>
        <v>1.2</v>
      </c>
      <c r="T47" s="199">
        <v>49701</v>
      </c>
      <c r="U47" s="200">
        <v>65991</v>
      </c>
      <c r="V47" s="182">
        <f t="shared" si="28"/>
        <v>-24.7</v>
      </c>
      <c r="W47" s="199">
        <f t="shared" si="29"/>
        <v>1527415</v>
      </c>
      <c r="X47" s="199">
        <f t="shared" si="13"/>
        <v>1492841</v>
      </c>
      <c r="Y47" s="182">
        <f t="shared" si="30"/>
        <v>2.3</v>
      </c>
      <c r="Z47" s="203">
        <v>-341</v>
      </c>
      <c r="AA47" s="200">
        <v>0</v>
      </c>
      <c r="AB47" s="200">
        <v>1406824</v>
      </c>
      <c r="AC47" s="289">
        <f t="shared" si="31"/>
        <v>1406483</v>
      </c>
      <c r="AD47" s="200">
        <v>1398204</v>
      </c>
      <c r="AE47" s="184">
        <f t="shared" si="32"/>
        <v>0.6</v>
      </c>
      <c r="AF47" s="289">
        <v>476823</v>
      </c>
      <c r="AG47" s="200">
        <v>461935</v>
      </c>
      <c r="AH47" s="184">
        <f t="shared" si="33"/>
        <v>3.2</v>
      </c>
      <c r="AI47" s="203">
        <v>-209</v>
      </c>
      <c r="AJ47" s="200">
        <v>0</v>
      </c>
      <c r="AK47" s="199">
        <f t="shared" si="34"/>
        <v>476614</v>
      </c>
      <c r="AL47" s="199">
        <v>461935</v>
      </c>
      <c r="AM47" s="182">
        <f t="shared" si="35"/>
        <v>3.2</v>
      </c>
      <c r="AN47" s="206">
        <f t="shared" si="15"/>
        <v>929869</v>
      </c>
      <c r="AO47" s="207">
        <v>936269</v>
      </c>
      <c r="AP47" s="184">
        <f t="shared" si="36"/>
        <v>-0.7</v>
      </c>
      <c r="AQ47" s="208">
        <f t="shared" si="38"/>
        <v>1239</v>
      </c>
      <c r="AR47" s="200"/>
      <c r="AS47" s="199">
        <f t="shared" si="39"/>
        <v>928630</v>
      </c>
      <c r="AT47" s="200">
        <v>936269</v>
      </c>
      <c r="AU47" s="182">
        <f t="shared" si="40"/>
        <v>-0.8</v>
      </c>
      <c r="AV47" s="195"/>
      <c r="AW47" s="209"/>
      <c r="AX47" s="182"/>
      <c r="AY47" s="198">
        <f t="shared" si="37"/>
        <v>928630</v>
      </c>
      <c r="AZ47" s="69"/>
      <c r="BA47" s="79">
        <v>1239</v>
      </c>
      <c r="BB47" s="69"/>
    </row>
    <row r="48" spans="1:54" ht="12.75" customHeight="1">
      <c r="A48" s="113" t="s">
        <v>69</v>
      </c>
      <c r="B48" s="2" t="s">
        <v>120</v>
      </c>
      <c r="C48" s="65">
        <v>2</v>
      </c>
      <c r="D48" s="11">
        <v>430</v>
      </c>
      <c r="E48" s="199">
        <v>596400</v>
      </c>
      <c r="F48" s="200">
        <v>594270</v>
      </c>
      <c r="G48" s="210">
        <f t="shared" si="23"/>
        <v>0.4</v>
      </c>
      <c r="H48" s="199">
        <v>36351</v>
      </c>
      <c r="I48" s="200">
        <v>34876</v>
      </c>
      <c r="J48" s="210">
        <f t="shared" si="24"/>
        <v>4.2</v>
      </c>
      <c r="K48" s="199">
        <v>6586</v>
      </c>
      <c r="L48" s="200">
        <v>6552</v>
      </c>
      <c r="M48" s="210">
        <f t="shared" si="25"/>
        <v>0.5</v>
      </c>
      <c r="N48" s="199">
        <v>168746</v>
      </c>
      <c r="O48" s="200">
        <v>171776</v>
      </c>
      <c r="P48" s="210">
        <f t="shared" si="26"/>
        <v>-1.8</v>
      </c>
      <c r="Q48" s="199">
        <v>174484</v>
      </c>
      <c r="R48" s="200">
        <v>183317</v>
      </c>
      <c r="S48" s="182">
        <f t="shared" si="27"/>
        <v>-4.8</v>
      </c>
      <c r="T48" s="199">
        <v>26377</v>
      </c>
      <c r="U48" s="200">
        <v>37464</v>
      </c>
      <c r="V48" s="182">
        <f t="shared" si="28"/>
        <v>-29.6</v>
      </c>
      <c r="W48" s="199">
        <f t="shared" si="29"/>
        <v>956190</v>
      </c>
      <c r="X48" s="199">
        <f t="shared" si="13"/>
        <v>953327</v>
      </c>
      <c r="Y48" s="182">
        <f t="shared" si="30"/>
        <v>0.3</v>
      </c>
      <c r="Z48" s="203">
        <v>79</v>
      </c>
      <c r="AA48" s="200">
        <v>0</v>
      </c>
      <c r="AB48" s="200">
        <v>871159</v>
      </c>
      <c r="AC48" s="289">
        <f t="shared" si="31"/>
        <v>871238</v>
      </c>
      <c r="AD48" s="200">
        <v>885470</v>
      </c>
      <c r="AE48" s="184">
        <f t="shared" si="32"/>
        <v>-1.6</v>
      </c>
      <c r="AF48" s="289">
        <v>206723</v>
      </c>
      <c r="AG48" s="200">
        <v>204288</v>
      </c>
      <c r="AH48" s="184">
        <f t="shared" si="33"/>
        <v>1.2</v>
      </c>
      <c r="AI48" s="203">
        <v>-115</v>
      </c>
      <c r="AJ48" s="200">
        <v>0</v>
      </c>
      <c r="AK48" s="199">
        <f t="shared" si="34"/>
        <v>206608</v>
      </c>
      <c r="AL48" s="199">
        <v>204288</v>
      </c>
      <c r="AM48" s="182">
        <f t="shared" si="35"/>
        <v>1.1</v>
      </c>
      <c r="AN48" s="206">
        <f t="shared" si="15"/>
        <v>664630</v>
      </c>
      <c r="AO48" s="207">
        <v>681182</v>
      </c>
      <c r="AP48" s="184">
        <f t="shared" si="36"/>
        <v>-2.4</v>
      </c>
      <c r="AQ48" s="208">
        <f t="shared" si="38"/>
        <v>767</v>
      </c>
      <c r="AR48" s="200"/>
      <c r="AS48" s="199">
        <f t="shared" si="39"/>
        <v>663863</v>
      </c>
      <c r="AT48" s="200">
        <v>681182</v>
      </c>
      <c r="AU48" s="182">
        <f t="shared" si="40"/>
        <v>-2.5</v>
      </c>
      <c r="AV48" s="195"/>
      <c r="AW48" s="209"/>
      <c r="AX48" s="182"/>
      <c r="AY48" s="198">
        <f t="shared" si="37"/>
        <v>663863</v>
      </c>
      <c r="AZ48" s="69"/>
      <c r="BA48" s="79">
        <v>767</v>
      </c>
      <c r="BB48" s="69"/>
    </row>
    <row r="49" spans="1:54" ht="12.75" customHeight="1">
      <c r="A49" s="5" t="s">
        <v>14</v>
      </c>
      <c r="B49" s="2" t="s">
        <v>120</v>
      </c>
      <c r="C49" s="65">
        <v>3</v>
      </c>
      <c r="D49" s="11">
        <v>517</v>
      </c>
      <c r="E49" s="199">
        <v>3840748</v>
      </c>
      <c r="F49" s="200">
        <v>3843304</v>
      </c>
      <c r="G49" s="210">
        <f t="shared" si="23"/>
        <v>-0.1</v>
      </c>
      <c r="H49" s="199">
        <v>81620</v>
      </c>
      <c r="I49" s="200">
        <v>85350</v>
      </c>
      <c r="J49" s="210">
        <f t="shared" si="24"/>
        <v>-4.4</v>
      </c>
      <c r="K49" s="199">
        <v>144769</v>
      </c>
      <c r="L49" s="200">
        <v>144133</v>
      </c>
      <c r="M49" s="210">
        <f t="shared" si="25"/>
        <v>0.4</v>
      </c>
      <c r="N49" s="199">
        <v>565398</v>
      </c>
      <c r="O49" s="200">
        <v>573483</v>
      </c>
      <c r="P49" s="210">
        <f t="shared" si="26"/>
        <v>-1.4</v>
      </c>
      <c r="Q49" s="199">
        <v>399313</v>
      </c>
      <c r="R49" s="200">
        <v>405472</v>
      </c>
      <c r="S49" s="182">
        <f t="shared" si="27"/>
        <v>-1.5</v>
      </c>
      <c r="T49" s="199">
        <v>274279</v>
      </c>
      <c r="U49" s="200">
        <v>352921</v>
      </c>
      <c r="V49" s="182">
        <f t="shared" si="28"/>
        <v>-22.3</v>
      </c>
      <c r="W49" s="199">
        <f t="shared" si="29"/>
        <v>4757569</v>
      </c>
      <c r="X49" s="199">
        <f t="shared" si="13"/>
        <v>4698821</v>
      </c>
      <c r="Y49" s="182">
        <f t="shared" si="30"/>
        <v>1.3</v>
      </c>
      <c r="Z49" s="203">
        <v>-9013</v>
      </c>
      <c r="AA49" s="200">
        <v>0</v>
      </c>
      <c r="AB49" s="200">
        <v>4757569</v>
      </c>
      <c r="AC49" s="289">
        <f>Z49+AB49</f>
        <v>4748556</v>
      </c>
      <c r="AD49" s="200">
        <v>4698821</v>
      </c>
      <c r="AE49" s="184">
        <f t="shared" si="32"/>
        <v>1.1</v>
      </c>
      <c r="AF49" s="289">
        <v>2617781</v>
      </c>
      <c r="AG49" s="200">
        <v>2584694</v>
      </c>
      <c r="AH49" s="184">
        <f t="shared" si="33"/>
        <v>1.3</v>
      </c>
      <c r="AI49" s="203">
        <v>267</v>
      </c>
      <c r="AJ49" s="200">
        <v>0</v>
      </c>
      <c r="AK49" s="199">
        <f t="shared" si="34"/>
        <v>2618048</v>
      </c>
      <c r="AL49" s="199">
        <v>2584694</v>
      </c>
      <c r="AM49" s="182">
        <f t="shared" si="35"/>
        <v>1.3</v>
      </c>
      <c r="AN49" s="206">
        <f t="shared" si="15"/>
        <v>2130508</v>
      </c>
      <c r="AO49" s="207">
        <v>2114127</v>
      </c>
      <c r="AP49" s="184">
        <f t="shared" si="36"/>
        <v>0.8</v>
      </c>
      <c r="AQ49" s="208">
        <f t="shared" si="38"/>
        <v>4182</v>
      </c>
      <c r="AR49" s="200"/>
      <c r="AS49" s="199">
        <f t="shared" si="39"/>
        <v>2126326</v>
      </c>
      <c r="AT49" s="200">
        <v>2114127</v>
      </c>
      <c r="AU49" s="182">
        <f t="shared" si="40"/>
        <v>0.6</v>
      </c>
      <c r="AV49" s="195"/>
      <c r="AW49" s="209"/>
      <c r="AX49" s="182"/>
      <c r="AY49" s="198">
        <f t="shared" si="37"/>
        <v>2126326</v>
      </c>
      <c r="AZ49" s="69"/>
      <c r="BA49" s="79">
        <v>4182</v>
      </c>
      <c r="BB49" s="69"/>
    </row>
    <row r="50" spans="1:54" ht="12.75" customHeight="1">
      <c r="A50" s="60" t="s">
        <v>15</v>
      </c>
      <c r="B50" s="2" t="s">
        <v>120</v>
      </c>
      <c r="C50" s="65">
        <v>3</v>
      </c>
      <c r="D50" s="12">
        <v>597</v>
      </c>
      <c r="E50" s="199">
        <v>5903435</v>
      </c>
      <c r="F50" s="200">
        <v>5820669</v>
      </c>
      <c r="G50" s="210">
        <f t="shared" si="23"/>
        <v>1.4</v>
      </c>
      <c r="H50" s="199">
        <v>93478</v>
      </c>
      <c r="I50" s="200">
        <v>94361</v>
      </c>
      <c r="J50" s="210">
        <f t="shared" si="24"/>
        <v>-0.9</v>
      </c>
      <c r="K50" s="199">
        <v>166974</v>
      </c>
      <c r="L50" s="200">
        <v>171319</v>
      </c>
      <c r="M50" s="210">
        <f t="shared" si="25"/>
        <v>-2.5</v>
      </c>
      <c r="N50" s="199">
        <v>894541</v>
      </c>
      <c r="O50" s="200">
        <v>924878</v>
      </c>
      <c r="P50" s="210">
        <f t="shared" si="26"/>
        <v>-3.3</v>
      </c>
      <c r="Q50" s="199">
        <v>791063</v>
      </c>
      <c r="R50" s="200">
        <v>794817</v>
      </c>
      <c r="S50" s="182">
        <f t="shared" si="27"/>
        <v>-0.5</v>
      </c>
      <c r="T50" s="199">
        <v>447314</v>
      </c>
      <c r="U50" s="200">
        <v>594936</v>
      </c>
      <c r="V50" s="182">
        <f t="shared" si="28"/>
        <v>-24.8</v>
      </c>
      <c r="W50" s="199">
        <f t="shared" si="29"/>
        <v>7402177</v>
      </c>
      <c r="X50" s="199">
        <f t="shared" si="13"/>
        <v>7211108</v>
      </c>
      <c r="Y50" s="182">
        <f t="shared" si="30"/>
        <v>2.6</v>
      </c>
      <c r="Z50" s="203">
        <v>-809</v>
      </c>
      <c r="AA50" s="200">
        <v>0</v>
      </c>
      <c r="AB50" s="200">
        <v>7402177</v>
      </c>
      <c r="AC50" s="289">
        <f t="shared" si="31"/>
        <v>7401368</v>
      </c>
      <c r="AD50" s="200">
        <v>7211108</v>
      </c>
      <c r="AE50" s="184">
        <f t="shared" si="32"/>
        <v>2.6</v>
      </c>
      <c r="AF50" s="289">
        <v>4801954</v>
      </c>
      <c r="AG50" s="200">
        <v>4532168</v>
      </c>
      <c r="AH50" s="184">
        <f t="shared" si="33"/>
        <v>6</v>
      </c>
      <c r="AI50" s="203">
        <v>-1203</v>
      </c>
      <c r="AJ50" s="200">
        <v>0</v>
      </c>
      <c r="AK50" s="199">
        <f t="shared" si="34"/>
        <v>4800751</v>
      </c>
      <c r="AL50" s="199">
        <v>4532168</v>
      </c>
      <c r="AM50" s="182">
        <f t="shared" si="35"/>
        <v>5.9</v>
      </c>
      <c r="AN50" s="206">
        <f t="shared" si="15"/>
        <v>2600617</v>
      </c>
      <c r="AO50" s="207">
        <v>2678940</v>
      </c>
      <c r="AP50" s="184">
        <f t="shared" si="36"/>
        <v>-2.9</v>
      </c>
      <c r="AQ50" s="208">
        <f t="shared" si="38"/>
        <v>6518</v>
      </c>
      <c r="AR50" s="200"/>
      <c r="AS50" s="199">
        <f t="shared" si="39"/>
        <v>2594099</v>
      </c>
      <c r="AT50" s="200">
        <v>2678940</v>
      </c>
      <c r="AU50" s="182">
        <f t="shared" si="40"/>
        <v>-3.2</v>
      </c>
      <c r="AV50" s="195"/>
      <c r="AW50" s="209"/>
      <c r="AX50" s="182"/>
      <c r="AY50" s="198">
        <f t="shared" si="37"/>
        <v>2594099</v>
      </c>
      <c r="AZ50" s="69"/>
      <c r="BA50" s="79">
        <v>6518</v>
      </c>
      <c r="BB50" s="69"/>
    </row>
    <row r="51" spans="1:54" ht="12.75" customHeight="1">
      <c r="A51" s="5" t="s">
        <v>16</v>
      </c>
      <c r="B51" s="2" t="s">
        <v>120</v>
      </c>
      <c r="C51" s="65">
        <v>4</v>
      </c>
      <c r="D51" s="14">
        <v>663</v>
      </c>
      <c r="E51" s="199">
        <v>8139798</v>
      </c>
      <c r="F51" s="200">
        <v>8087364</v>
      </c>
      <c r="G51" s="210">
        <f t="shared" si="23"/>
        <v>0.6</v>
      </c>
      <c r="H51" s="199">
        <v>180073</v>
      </c>
      <c r="I51" s="200">
        <v>171043</v>
      </c>
      <c r="J51" s="210">
        <f t="shared" si="24"/>
        <v>5.3</v>
      </c>
      <c r="K51" s="199">
        <v>195289</v>
      </c>
      <c r="L51" s="200">
        <v>198040</v>
      </c>
      <c r="M51" s="210">
        <f t="shared" si="25"/>
        <v>-1.4</v>
      </c>
      <c r="N51" s="199">
        <v>1290369</v>
      </c>
      <c r="O51" s="200">
        <v>1324196</v>
      </c>
      <c r="P51" s="210">
        <f t="shared" si="26"/>
        <v>-2.6</v>
      </c>
      <c r="Q51" s="199">
        <v>1377425</v>
      </c>
      <c r="R51" s="200">
        <v>1360847</v>
      </c>
      <c r="S51" s="182">
        <f t="shared" si="27"/>
        <v>1.2</v>
      </c>
      <c r="T51" s="199">
        <v>797195</v>
      </c>
      <c r="U51" s="200">
        <v>908418</v>
      </c>
      <c r="V51" s="182">
        <f t="shared" si="28"/>
        <v>-12.2</v>
      </c>
      <c r="W51" s="199">
        <f t="shared" si="29"/>
        <v>10385759</v>
      </c>
      <c r="X51" s="199">
        <f t="shared" si="13"/>
        <v>10233072</v>
      </c>
      <c r="Y51" s="182">
        <f t="shared" si="30"/>
        <v>1.5</v>
      </c>
      <c r="Z51" s="203">
        <v>14</v>
      </c>
      <c r="AA51" s="200">
        <v>0</v>
      </c>
      <c r="AB51" s="200">
        <v>10385759</v>
      </c>
      <c r="AC51" s="289">
        <f t="shared" si="31"/>
        <v>10385773</v>
      </c>
      <c r="AD51" s="200">
        <v>10233072</v>
      </c>
      <c r="AE51" s="184">
        <f t="shared" si="32"/>
        <v>1.5</v>
      </c>
      <c r="AF51" s="289">
        <v>8018486</v>
      </c>
      <c r="AG51" s="200">
        <v>7913851</v>
      </c>
      <c r="AH51" s="184">
        <f t="shared" si="33"/>
        <v>1.3</v>
      </c>
      <c r="AI51" s="203">
        <v>-3427</v>
      </c>
      <c r="AJ51" s="200">
        <v>0</v>
      </c>
      <c r="AK51" s="199">
        <f t="shared" si="34"/>
        <v>8015059</v>
      </c>
      <c r="AL51" s="199">
        <v>7913851</v>
      </c>
      <c r="AM51" s="182">
        <f t="shared" si="35"/>
        <v>1.3</v>
      </c>
      <c r="AN51" s="206">
        <f t="shared" si="15"/>
        <v>2370714</v>
      </c>
      <c r="AO51" s="207">
        <v>2319221</v>
      </c>
      <c r="AP51" s="184">
        <f t="shared" si="36"/>
        <v>2.2</v>
      </c>
      <c r="AQ51" s="208">
        <f t="shared" si="38"/>
        <v>9147</v>
      </c>
      <c r="AR51" s="200"/>
      <c r="AS51" s="199">
        <f t="shared" si="39"/>
        <v>2361567</v>
      </c>
      <c r="AT51" s="200">
        <v>2319221</v>
      </c>
      <c r="AU51" s="182">
        <f t="shared" si="40"/>
        <v>1.8</v>
      </c>
      <c r="AV51" s="195"/>
      <c r="AW51" s="209"/>
      <c r="AX51" s="182"/>
      <c r="AY51" s="198">
        <f t="shared" si="37"/>
        <v>2361567</v>
      </c>
      <c r="AZ51" s="69"/>
      <c r="BA51" s="79">
        <v>9147</v>
      </c>
      <c r="BB51" s="69"/>
    </row>
    <row r="52" spans="1:54" ht="12.75" customHeight="1">
      <c r="A52" s="16" t="s">
        <v>70</v>
      </c>
      <c r="B52" s="2" t="s">
        <v>119</v>
      </c>
      <c r="C52" s="65">
        <v>2</v>
      </c>
      <c r="D52" s="11">
        <v>290</v>
      </c>
      <c r="E52" s="199">
        <v>10911822</v>
      </c>
      <c r="F52" s="200">
        <v>10730354</v>
      </c>
      <c r="G52" s="210">
        <f t="shared" si="23"/>
        <v>1.7</v>
      </c>
      <c r="H52" s="199">
        <v>153895</v>
      </c>
      <c r="I52" s="200">
        <v>151051</v>
      </c>
      <c r="J52" s="210">
        <f t="shared" si="24"/>
        <v>1.9</v>
      </c>
      <c r="K52" s="199">
        <v>213935</v>
      </c>
      <c r="L52" s="200">
        <v>217756</v>
      </c>
      <c r="M52" s="210">
        <f t="shared" si="25"/>
        <v>-1.8</v>
      </c>
      <c r="N52" s="199">
        <v>1309552</v>
      </c>
      <c r="O52" s="200">
        <v>1343415</v>
      </c>
      <c r="P52" s="210">
        <f t="shared" si="26"/>
        <v>-2.5</v>
      </c>
      <c r="Q52" s="199">
        <v>2540081</v>
      </c>
      <c r="R52" s="200">
        <v>2477820</v>
      </c>
      <c r="S52" s="182">
        <f t="shared" si="27"/>
        <v>2.5</v>
      </c>
      <c r="T52" s="199">
        <v>744827</v>
      </c>
      <c r="U52" s="200">
        <v>941952</v>
      </c>
      <c r="V52" s="182">
        <f t="shared" si="28"/>
        <v>-20.9</v>
      </c>
      <c r="W52" s="199">
        <f t="shared" si="29"/>
        <v>14384458</v>
      </c>
      <c r="X52" s="199">
        <f t="shared" si="13"/>
        <v>13978444</v>
      </c>
      <c r="Y52" s="182">
        <f t="shared" si="30"/>
        <v>2.9</v>
      </c>
      <c r="Z52" s="203">
        <v>0</v>
      </c>
      <c r="AA52" s="200">
        <v>4081</v>
      </c>
      <c r="AB52" s="200">
        <v>14384458</v>
      </c>
      <c r="AC52" s="289">
        <f t="shared" si="31"/>
        <v>14384458</v>
      </c>
      <c r="AD52" s="200">
        <v>13982525</v>
      </c>
      <c r="AE52" s="184">
        <f t="shared" si="32"/>
        <v>2.9</v>
      </c>
      <c r="AF52" s="289">
        <v>6615639</v>
      </c>
      <c r="AG52" s="200">
        <v>6505564</v>
      </c>
      <c r="AH52" s="184">
        <f t="shared" si="33"/>
        <v>1.7</v>
      </c>
      <c r="AI52" s="203">
        <v>0</v>
      </c>
      <c r="AJ52" s="200">
        <v>-1367</v>
      </c>
      <c r="AK52" s="199">
        <f t="shared" si="34"/>
        <v>6615639</v>
      </c>
      <c r="AL52" s="199">
        <v>6504197</v>
      </c>
      <c r="AM52" s="182">
        <f t="shared" si="35"/>
        <v>1.7</v>
      </c>
      <c r="AN52" s="206">
        <f t="shared" si="15"/>
        <v>7768819</v>
      </c>
      <c r="AO52" s="207">
        <v>7478328</v>
      </c>
      <c r="AP52" s="184">
        <f t="shared" si="36"/>
        <v>3.9</v>
      </c>
      <c r="AQ52" s="239"/>
      <c r="AR52" s="240"/>
      <c r="AS52" s="233"/>
      <c r="AT52" s="234"/>
      <c r="AU52" s="235"/>
      <c r="AV52" s="195"/>
      <c r="AW52" s="196"/>
      <c r="AX52" s="236"/>
      <c r="AY52" s="198">
        <f t="shared" si="37"/>
        <v>0</v>
      </c>
      <c r="AZ52" s="69"/>
      <c r="BA52" s="79">
        <v>12669</v>
      </c>
      <c r="BB52" s="69"/>
    </row>
    <row r="53" spans="1:54" ht="12.75" customHeight="1">
      <c r="A53" s="6" t="s">
        <v>71</v>
      </c>
      <c r="B53" s="559"/>
      <c r="C53" s="560"/>
      <c r="D53" s="561"/>
      <c r="E53" s="199">
        <v>11116795</v>
      </c>
      <c r="F53" s="200">
        <v>10880847</v>
      </c>
      <c r="G53" s="210">
        <f t="shared" si="23"/>
        <v>2.2</v>
      </c>
      <c r="H53" s="199">
        <v>298257</v>
      </c>
      <c r="I53" s="200">
        <v>292763</v>
      </c>
      <c r="J53" s="210">
        <f t="shared" si="24"/>
        <v>1.9</v>
      </c>
      <c r="K53" s="199">
        <v>213931</v>
      </c>
      <c r="L53" s="200">
        <v>217753</v>
      </c>
      <c r="M53" s="210">
        <f t="shared" si="25"/>
        <v>-1.8</v>
      </c>
      <c r="N53" s="199">
        <v>2075234</v>
      </c>
      <c r="O53" s="200">
        <v>2131033</v>
      </c>
      <c r="P53" s="210">
        <f t="shared" si="26"/>
        <v>-2.6</v>
      </c>
      <c r="Q53" s="199">
        <v>2540079</v>
      </c>
      <c r="R53" s="200">
        <v>2477816</v>
      </c>
      <c r="S53" s="182">
        <f t="shared" si="27"/>
        <v>2.5</v>
      </c>
      <c r="T53" s="199">
        <v>668933</v>
      </c>
      <c r="U53" s="200">
        <v>842717</v>
      </c>
      <c r="V53" s="182">
        <f t="shared" si="28"/>
        <v>-20.6</v>
      </c>
      <c r="W53" s="199">
        <f t="shared" si="29"/>
        <v>15575363</v>
      </c>
      <c r="X53" s="199">
        <f t="shared" si="13"/>
        <v>15157495</v>
      </c>
      <c r="Y53" s="182">
        <f t="shared" si="30"/>
        <v>2.8</v>
      </c>
      <c r="Z53" s="203">
        <v>0</v>
      </c>
      <c r="AA53" s="200">
        <v>4081</v>
      </c>
      <c r="AB53" s="200">
        <v>14571904</v>
      </c>
      <c r="AC53" s="289">
        <f t="shared" si="31"/>
        <v>14571904</v>
      </c>
      <c r="AD53" s="200">
        <v>14405746</v>
      </c>
      <c r="AE53" s="184">
        <f t="shared" si="32"/>
        <v>1.2</v>
      </c>
      <c r="AF53" s="289">
        <v>6615695</v>
      </c>
      <c r="AG53" s="200">
        <v>6505623</v>
      </c>
      <c r="AH53" s="184">
        <f t="shared" si="33"/>
        <v>1.7</v>
      </c>
      <c r="AI53" s="203">
        <v>0</v>
      </c>
      <c r="AJ53" s="200">
        <v>-1367</v>
      </c>
      <c r="AK53" s="199">
        <f t="shared" si="34"/>
        <v>6615695</v>
      </c>
      <c r="AL53" s="199">
        <v>6504256</v>
      </c>
      <c r="AM53" s="182">
        <f t="shared" si="35"/>
        <v>1.7</v>
      </c>
      <c r="AN53" s="206">
        <f t="shared" si="15"/>
        <v>7956209</v>
      </c>
      <c r="AO53" s="207">
        <v>7901490</v>
      </c>
      <c r="AP53" s="184">
        <f t="shared" si="36"/>
        <v>0.7</v>
      </c>
      <c r="AQ53" s="208">
        <f aca="true" t="shared" si="41" ref="AQ53:AQ61">BA53</f>
        <v>12833</v>
      </c>
      <c r="AR53" s="200"/>
      <c r="AS53" s="199">
        <f aca="true" t="shared" si="42" ref="AS53:AS61">AN53-AQ53</f>
        <v>7943376</v>
      </c>
      <c r="AT53" s="200">
        <v>7901490</v>
      </c>
      <c r="AU53" s="182">
        <f aca="true" t="shared" si="43" ref="AU53:AU61">ROUND(AS53/AT53*100-100,1)</f>
        <v>0.5</v>
      </c>
      <c r="AV53" s="195"/>
      <c r="AW53" s="209"/>
      <c r="AX53" s="182"/>
      <c r="AY53" s="198">
        <f t="shared" si="37"/>
        <v>7943376</v>
      </c>
      <c r="AZ53" s="69"/>
      <c r="BA53" s="79">
        <v>12833</v>
      </c>
      <c r="BB53" s="69"/>
    </row>
    <row r="54" spans="1:54" ht="14.25" customHeight="1">
      <c r="A54" s="113" t="s">
        <v>72</v>
      </c>
      <c r="B54" s="2" t="s">
        <v>119</v>
      </c>
      <c r="C54" s="65">
        <v>2</v>
      </c>
      <c r="D54" s="11">
        <v>275</v>
      </c>
      <c r="E54" s="199">
        <v>5743861</v>
      </c>
      <c r="F54" s="200">
        <v>5660620</v>
      </c>
      <c r="G54" s="210">
        <f t="shared" si="23"/>
        <v>1.5</v>
      </c>
      <c r="H54" s="199">
        <v>102382</v>
      </c>
      <c r="I54" s="200">
        <v>100532</v>
      </c>
      <c r="J54" s="210">
        <f t="shared" si="24"/>
        <v>1.8</v>
      </c>
      <c r="K54" s="199">
        <v>133263</v>
      </c>
      <c r="L54" s="200">
        <v>135643</v>
      </c>
      <c r="M54" s="210">
        <f t="shared" si="25"/>
        <v>-1.8</v>
      </c>
      <c r="N54" s="199">
        <v>796133</v>
      </c>
      <c r="O54" s="200">
        <v>825154</v>
      </c>
      <c r="P54" s="210">
        <f t="shared" si="26"/>
        <v>-3.5</v>
      </c>
      <c r="Q54" s="199">
        <v>1253334</v>
      </c>
      <c r="R54" s="200">
        <v>1216633</v>
      </c>
      <c r="S54" s="182">
        <f t="shared" si="27"/>
        <v>3</v>
      </c>
      <c r="T54" s="199">
        <v>413903</v>
      </c>
      <c r="U54" s="200">
        <v>506523</v>
      </c>
      <c r="V54" s="182">
        <f t="shared" si="28"/>
        <v>-18.3</v>
      </c>
      <c r="W54" s="199">
        <f t="shared" si="29"/>
        <v>7615070</v>
      </c>
      <c r="X54" s="199">
        <f t="shared" si="13"/>
        <v>7432059</v>
      </c>
      <c r="Y54" s="182">
        <f t="shared" si="30"/>
        <v>2.5</v>
      </c>
      <c r="Z54" s="203">
        <v>0</v>
      </c>
      <c r="AA54" s="200">
        <v>-275</v>
      </c>
      <c r="AB54" s="200">
        <v>7228822</v>
      </c>
      <c r="AC54" s="289">
        <f t="shared" si="31"/>
        <v>7228822</v>
      </c>
      <c r="AD54" s="200">
        <v>7138738</v>
      </c>
      <c r="AE54" s="184">
        <f t="shared" si="32"/>
        <v>1.3</v>
      </c>
      <c r="AF54" s="289">
        <v>4322763</v>
      </c>
      <c r="AG54" s="200">
        <v>4257399</v>
      </c>
      <c r="AH54" s="184">
        <f t="shared" si="33"/>
        <v>1.5</v>
      </c>
      <c r="AI54" s="203">
        <v>0</v>
      </c>
      <c r="AJ54" s="200">
        <v>-867</v>
      </c>
      <c r="AK54" s="199">
        <f t="shared" si="34"/>
        <v>4322763</v>
      </c>
      <c r="AL54" s="199">
        <v>4256532</v>
      </c>
      <c r="AM54" s="182">
        <f t="shared" si="35"/>
        <v>1.6</v>
      </c>
      <c r="AN54" s="206">
        <f t="shared" si="15"/>
        <v>2906059</v>
      </c>
      <c r="AO54" s="207">
        <v>2882206</v>
      </c>
      <c r="AP54" s="184">
        <f t="shared" si="36"/>
        <v>0.8</v>
      </c>
      <c r="AQ54" s="208">
        <f t="shared" si="41"/>
        <v>6366</v>
      </c>
      <c r="AR54" s="200"/>
      <c r="AS54" s="199">
        <f t="shared" si="42"/>
        <v>2899693</v>
      </c>
      <c r="AT54" s="200">
        <v>2882206</v>
      </c>
      <c r="AU54" s="182">
        <f t="shared" si="43"/>
        <v>0.6</v>
      </c>
      <c r="AV54" s="195"/>
      <c r="AW54" s="209"/>
      <c r="AX54" s="182"/>
      <c r="AY54" s="198">
        <f t="shared" si="37"/>
        <v>2899693</v>
      </c>
      <c r="AZ54" s="69"/>
      <c r="BA54" s="79">
        <v>6366</v>
      </c>
      <c r="BB54" s="69"/>
    </row>
    <row r="55" spans="1:54" ht="14.25" customHeight="1">
      <c r="A55" s="113" t="s">
        <v>73</v>
      </c>
      <c r="B55" s="2" t="s">
        <v>120</v>
      </c>
      <c r="C55" s="65">
        <v>2</v>
      </c>
      <c r="D55" s="11">
        <v>459</v>
      </c>
      <c r="E55" s="199">
        <v>1281136</v>
      </c>
      <c r="F55" s="200">
        <v>1234263</v>
      </c>
      <c r="G55" s="210">
        <f t="shared" si="23"/>
        <v>3.8</v>
      </c>
      <c r="H55" s="199">
        <v>40660</v>
      </c>
      <c r="I55" s="200">
        <v>39903</v>
      </c>
      <c r="J55" s="210">
        <f t="shared" si="24"/>
        <v>1.9</v>
      </c>
      <c r="K55" s="199">
        <v>20172</v>
      </c>
      <c r="L55" s="200">
        <v>20533</v>
      </c>
      <c r="M55" s="210">
        <f t="shared" si="25"/>
        <v>-1.8</v>
      </c>
      <c r="N55" s="199">
        <v>282524</v>
      </c>
      <c r="O55" s="200">
        <v>288562</v>
      </c>
      <c r="P55" s="210">
        <f t="shared" si="26"/>
        <v>-2.1</v>
      </c>
      <c r="Q55" s="199">
        <v>259914</v>
      </c>
      <c r="R55" s="200">
        <v>251410</v>
      </c>
      <c r="S55" s="182">
        <f t="shared" si="27"/>
        <v>3.4</v>
      </c>
      <c r="T55" s="199">
        <v>61100</v>
      </c>
      <c r="U55" s="200">
        <v>80876</v>
      </c>
      <c r="V55" s="182">
        <f t="shared" si="28"/>
        <v>-24.5</v>
      </c>
      <c r="W55" s="199">
        <f t="shared" si="29"/>
        <v>1823306</v>
      </c>
      <c r="X55" s="199">
        <f t="shared" si="13"/>
        <v>1753795</v>
      </c>
      <c r="Y55" s="182">
        <f t="shared" si="30"/>
        <v>4</v>
      </c>
      <c r="Z55" s="203">
        <v>0</v>
      </c>
      <c r="AA55" s="200">
        <v>1070</v>
      </c>
      <c r="AB55" s="200">
        <v>1687066</v>
      </c>
      <c r="AC55" s="289">
        <f t="shared" si="31"/>
        <v>1687066</v>
      </c>
      <c r="AD55" s="200">
        <v>1654060</v>
      </c>
      <c r="AE55" s="184">
        <f t="shared" si="32"/>
        <v>2</v>
      </c>
      <c r="AF55" s="289">
        <v>577128</v>
      </c>
      <c r="AG55" s="200">
        <v>568382</v>
      </c>
      <c r="AH55" s="184">
        <f t="shared" si="33"/>
        <v>1.5</v>
      </c>
      <c r="AI55" s="203">
        <v>0</v>
      </c>
      <c r="AJ55" s="200">
        <v>-64</v>
      </c>
      <c r="AK55" s="199">
        <f t="shared" si="34"/>
        <v>577128</v>
      </c>
      <c r="AL55" s="199">
        <v>568318</v>
      </c>
      <c r="AM55" s="182">
        <f t="shared" si="35"/>
        <v>1.6</v>
      </c>
      <c r="AN55" s="206">
        <f t="shared" si="15"/>
        <v>1109938</v>
      </c>
      <c r="AO55" s="207">
        <v>1085742</v>
      </c>
      <c r="AP55" s="184">
        <f t="shared" si="36"/>
        <v>2.2</v>
      </c>
      <c r="AQ55" s="208">
        <f t="shared" si="41"/>
        <v>1486</v>
      </c>
      <c r="AR55" s="200"/>
      <c r="AS55" s="199">
        <f t="shared" si="42"/>
        <v>1108452</v>
      </c>
      <c r="AT55" s="200">
        <v>1085742</v>
      </c>
      <c r="AU55" s="182">
        <f t="shared" si="43"/>
        <v>2.1</v>
      </c>
      <c r="AV55" s="195"/>
      <c r="AW55" s="209"/>
      <c r="AX55" s="182"/>
      <c r="AY55" s="198">
        <f t="shared" si="37"/>
        <v>1108452</v>
      </c>
      <c r="AZ55" s="69"/>
      <c r="BA55" s="79">
        <v>1486</v>
      </c>
      <c r="BB55" s="69"/>
    </row>
    <row r="56" spans="1:54" ht="14.25" customHeight="1">
      <c r="A56" s="112" t="s">
        <v>74</v>
      </c>
      <c r="B56" s="2" t="s">
        <v>120</v>
      </c>
      <c r="C56" s="65">
        <v>2</v>
      </c>
      <c r="D56" s="13">
        <v>462</v>
      </c>
      <c r="E56" s="199">
        <v>1253915</v>
      </c>
      <c r="F56" s="200">
        <v>1216720</v>
      </c>
      <c r="G56" s="210">
        <f t="shared" si="23"/>
        <v>3.1</v>
      </c>
      <c r="H56" s="199">
        <v>40811</v>
      </c>
      <c r="I56" s="200">
        <v>40052</v>
      </c>
      <c r="J56" s="210">
        <f t="shared" si="24"/>
        <v>1.9</v>
      </c>
      <c r="K56" s="199">
        <v>20587</v>
      </c>
      <c r="L56" s="200">
        <v>20954</v>
      </c>
      <c r="M56" s="210">
        <f t="shared" si="25"/>
        <v>-1.8</v>
      </c>
      <c r="N56" s="199">
        <v>301711</v>
      </c>
      <c r="O56" s="200">
        <v>308072</v>
      </c>
      <c r="P56" s="210">
        <f t="shared" si="26"/>
        <v>-2.1</v>
      </c>
      <c r="Q56" s="199">
        <v>263788</v>
      </c>
      <c r="R56" s="200">
        <v>261279</v>
      </c>
      <c r="S56" s="182">
        <f t="shared" si="27"/>
        <v>1</v>
      </c>
      <c r="T56" s="199">
        <v>60855</v>
      </c>
      <c r="U56" s="200">
        <v>79419</v>
      </c>
      <c r="V56" s="182">
        <f t="shared" si="28"/>
        <v>-23.4</v>
      </c>
      <c r="W56" s="199">
        <f t="shared" si="29"/>
        <v>1819957</v>
      </c>
      <c r="X56" s="199">
        <f t="shared" si="13"/>
        <v>1767658</v>
      </c>
      <c r="Y56" s="182">
        <f t="shared" si="30"/>
        <v>3</v>
      </c>
      <c r="Z56" s="203">
        <v>0</v>
      </c>
      <c r="AA56" s="200">
        <v>1165</v>
      </c>
      <c r="AB56" s="200">
        <v>1684262</v>
      </c>
      <c r="AC56" s="289">
        <f t="shared" si="31"/>
        <v>1684262</v>
      </c>
      <c r="AD56" s="200">
        <v>1667219</v>
      </c>
      <c r="AE56" s="184">
        <f t="shared" si="32"/>
        <v>1</v>
      </c>
      <c r="AF56" s="289">
        <v>578764</v>
      </c>
      <c r="AG56" s="200">
        <v>570751</v>
      </c>
      <c r="AH56" s="184">
        <f t="shared" si="33"/>
        <v>1.4</v>
      </c>
      <c r="AI56" s="203">
        <v>0</v>
      </c>
      <c r="AJ56" s="200">
        <v>-90</v>
      </c>
      <c r="AK56" s="199">
        <f t="shared" si="34"/>
        <v>578764</v>
      </c>
      <c r="AL56" s="199">
        <v>570661</v>
      </c>
      <c r="AM56" s="182">
        <f t="shared" si="35"/>
        <v>1.4</v>
      </c>
      <c r="AN56" s="206">
        <f t="shared" si="15"/>
        <v>1105498</v>
      </c>
      <c r="AO56" s="207">
        <v>1096558</v>
      </c>
      <c r="AP56" s="184">
        <f t="shared" si="36"/>
        <v>0.8</v>
      </c>
      <c r="AQ56" s="208">
        <f t="shared" si="41"/>
        <v>1483</v>
      </c>
      <c r="AR56" s="200"/>
      <c r="AS56" s="199">
        <f t="shared" si="42"/>
        <v>1104015</v>
      </c>
      <c r="AT56" s="200">
        <v>1096558</v>
      </c>
      <c r="AU56" s="182">
        <f t="shared" si="43"/>
        <v>0.7</v>
      </c>
      <c r="AV56" s="195"/>
      <c r="AW56" s="209"/>
      <c r="AX56" s="182"/>
      <c r="AY56" s="198">
        <f t="shared" si="37"/>
        <v>1104015</v>
      </c>
      <c r="AZ56" s="69"/>
      <c r="BA56" s="79">
        <v>1483</v>
      </c>
      <c r="BB56" s="69"/>
    </row>
    <row r="57" spans="1:54" ht="14.25" customHeight="1">
      <c r="A57" s="114" t="s">
        <v>75</v>
      </c>
      <c r="B57" s="2" t="s">
        <v>120</v>
      </c>
      <c r="C57" s="65">
        <v>2</v>
      </c>
      <c r="D57" s="11">
        <v>428</v>
      </c>
      <c r="E57" s="199">
        <v>1497266</v>
      </c>
      <c r="F57" s="200">
        <v>1467528</v>
      </c>
      <c r="G57" s="210">
        <f t="shared" si="23"/>
        <v>2</v>
      </c>
      <c r="H57" s="199">
        <v>42722</v>
      </c>
      <c r="I57" s="200">
        <v>41927</v>
      </c>
      <c r="J57" s="210">
        <f t="shared" si="24"/>
        <v>1.9</v>
      </c>
      <c r="K57" s="199">
        <v>25786</v>
      </c>
      <c r="L57" s="200">
        <v>26248</v>
      </c>
      <c r="M57" s="210">
        <f t="shared" si="25"/>
        <v>-1.8</v>
      </c>
      <c r="N57" s="199">
        <v>323048</v>
      </c>
      <c r="O57" s="200">
        <v>331125</v>
      </c>
      <c r="P57" s="210">
        <f t="shared" si="26"/>
        <v>-2.4</v>
      </c>
      <c r="Q57" s="199">
        <v>344972</v>
      </c>
      <c r="R57" s="200">
        <v>341978</v>
      </c>
      <c r="S57" s="182">
        <f t="shared" si="27"/>
        <v>0.9</v>
      </c>
      <c r="T57" s="199">
        <v>74644</v>
      </c>
      <c r="U57" s="200">
        <v>97059</v>
      </c>
      <c r="V57" s="182">
        <f t="shared" si="28"/>
        <v>-23.1</v>
      </c>
      <c r="W57" s="199">
        <f t="shared" si="29"/>
        <v>2159150</v>
      </c>
      <c r="X57" s="199">
        <f t="shared" si="13"/>
        <v>2111747</v>
      </c>
      <c r="Y57" s="182">
        <f t="shared" si="30"/>
        <v>2.2</v>
      </c>
      <c r="Z57" s="203">
        <v>0</v>
      </c>
      <c r="AA57" s="200">
        <v>1442</v>
      </c>
      <c r="AB57" s="200">
        <v>2003766</v>
      </c>
      <c r="AC57" s="289">
        <f t="shared" si="31"/>
        <v>2003766</v>
      </c>
      <c r="AD57" s="200">
        <v>1995249</v>
      </c>
      <c r="AE57" s="184">
        <f t="shared" si="32"/>
        <v>0.4</v>
      </c>
      <c r="AF57" s="289">
        <v>742824</v>
      </c>
      <c r="AG57" s="200">
        <v>727266</v>
      </c>
      <c r="AH57" s="184">
        <f t="shared" si="33"/>
        <v>2.1</v>
      </c>
      <c r="AI57" s="203">
        <v>0</v>
      </c>
      <c r="AJ57" s="200">
        <v>-121</v>
      </c>
      <c r="AK57" s="199">
        <f t="shared" si="34"/>
        <v>742824</v>
      </c>
      <c r="AL57" s="199">
        <v>727145</v>
      </c>
      <c r="AM57" s="182">
        <f t="shared" si="35"/>
        <v>2.2</v>
      </c>
      <c r="AN57" s="206">
        <f t="shared" si="15"/>
        <v>1260942</v>
      </c>
      <c r="AO57" s="207">
        <v>1268104</v>
      </c>
      <c r="AP57" s="184">
        <f t="shared" si="36"/>
        <v>-0.6</v>
      </c>
      <c r="AQ57" s="208">
        <f t="shared" si="41"/>
        <v>1765</v>
      </c>
      <c r="AR57" s="200"/>
      <c r="AS57" s="199">
        <f t="shared" si="42"/>
        <v>1259177</v>
      </c>
      <c r="AT57" s="200">
        <v>1268104</v>
      </c>
      <c r="AU57" s="182">
        <f t="shared" si="43"/>
        <v>-0.7</v>
      </c>
      <c r="AV57" s="195"/>
      <c r="AW57" s="209"/>
      <c r="AX57" s="182"/>
      <c r="AY57" s="198">
        <f t="shared" si="37"/>
        <v>1259177</v>
      </c>
      <c r="AZ57" s="69"/>
      <c r="BA57" s="79">
        <v>1765</v>
      </c>
      <c r="BB57" s="69"/>
    </row>
    <row r="58" spans="1:54" ht="14.25" customHeight="1">
      <c r="A58" s="112" t="s">
        <v>76</v>
      </c>
      <c r="B58" s="2" t="s">
        <v>120</v>
      </c>
      <c r="C58" s="65">
        <v>2</v>
      </c>
      <c r="D58" s="11">
        <v>373</v>
      </c>
      <c r="E58" s="199">
        <v>390231</v>
      </c>
      <c r="F58" s="200">
        <v>375578</v>
      </c>
      <c r="G58" s="210">
        <f t="shared" si="23"/>
        <v>3.9</v>
      </c>
      <c r="H58" s="199">
        <v>34628</v>
      </c>
      <c r="I58" s="200">
        <v>33983</v>
      </c>
      <c r="J58" s="210">
        <f t="shared" si="24"/>
        <v>1.9</v>
      </c>
      <c r="K58" s="199">
        <v>3760</v>
      </c>
      <c r="L58" s="200">
        <v>3828</v>
      </c>
      <c r="M58" s="210">
        <f t="shared" si="25"/>
        <v>-1.8</v>
      </c>
      <c r="N58" s="199">
        <v>122038</v>
      </c>
      <c r="O58" s="200">
        <v>124261</v>
      </c>
      <c r="P58" s="210">
        <f t="shared" si="26"/>
        <v>-1.8</v>
      </c>
      <c r="Q58" s="199">
        <v>151878</v>
      </c>
      <c r="R58" s="200">
        <v>146199</v>
      </c>
      <c r="S58" s="182">
        <f t="shared" si="27"/>
        <v>3.9</v>
      </c>
      <c r="T58" s="199">
        <v>18890</v>
      </c>
      <c r="U58" s="200">
        <v>25163</v>
      </c>
      <c r="V58" s="182">
        <f t="shared" si="28"/>
        <v>-24.9</v>
      </c>
      <c r="W58" s="199">
        <f t="shared" si="29"/>
        <v>683645</v>
      </c>
      <c r="X58" s="199">
        <f t="shared" si="13"/>
        <v>658686</v>
      </c>
      <c r="Y58" s="182">
        <f t="shared" si="30"/>
        <v>3.8</v>
      </c>
      <c r="Z58" s="203">
        <v>0</v>
      </c>
      <c r="AA58" s="200">
        <v>213</v>
      </c>
      <c r="AB58" s="200">
        <v>624541</v>
      </c>
      <c r="AC58" s="289">
        <f t="shared" si="31"/>
        <v>624541</v>
      </c>
      <c r="AD58" s="200">
        <v>615027</v>
      </c>
      <c r="AE58" s="184">
        <f t="shared" si="32"/>
        <v>1.5</v>
      </c>
      <c r="AF58" s="289">
        <v>135407</v>
      </c>
      <c r="AG58" s="200">
        <v>132733</v>
      </c>
      <c r="AH58" s="184">
        <f t="shared" si="33"/>
        <v>2</v>
      </c>
      <c r="AI58" s="203">
        <v>0</v>
      </c>
      <c r="AJ58" s="200">
        <v>-53</v>
      </c>
      <c r="AK58" s="199">
        <f t="shared" si="34"/>
        <v>135407</v>
      </c>
      <c r="AL58" s="199">
        <v>132680</v>
      </c>
      <c r="AM58" s="182">
        <f t="shared" si="35"/>
        <v>2.1</v>
      </c>
      <c r="AN58" s="206">
        <f t="shared" si="15"/>
        <v>489134</v>
      </c>
      <c r="AO58" s="207">
        <v>482347</v>
      </c>
      <c r="AP58" s="184">
        <f t="shared" si="36"/>
        <v>1.4</v>
      </c>
      <c r="AQ58" s="208">
        <f t="shared" si="41"/>
        <v>550</v>
      </c>
      <c r="AR58" s="200"/>
      <c r="AS58" s="199">
        <f t="shared" si="42"/>
        <v>488584</v>
      </c>
      <c r="AT58" s="200">
        <v>482347</v>
      </c>
      <c r="AU58" s="182">
        <f t="shared" si="43"/>
        <v>1.3</v>
      </c>
      <c r="AV58" s="195"/>
      <c r="AW58" s="209"/>
      <c r="AX58" s="182"/>
      <c r="AY58" s="198">
        <f t="shared" si="37"/>
        <v>488584</v>
      </c>
      <c r="AZ58" s="69"/>
      <c r="BA58" s="79">
        <v>550</v>
      </c>
      <c r="BB58" s="69"/>
    </row>
    <row r="59" spans="1:54" ht="14.25" customHeight="1">
      <c r="A59" s="114" t="s">
        <v>77</v>
      </c>
      <c r="B59" s="2" t="s">
        <v>120</v>
      </c>
      <c r="C59" s="65">
        <v>2</v>
      </c>
      <c r="D59" s="11">
        <v>383</v>
      </c>
      <c r="E59" s="199">
        <v>950386</v>
      </c>
      <c r="F59" s="200">
        <v>926138</v>
      </c>
      <c r="G59" s="210">
        <f t="shared" si="23"/>
        <v>2.6</v>
      </c>
      <c r="H59" s="199">
        <v>37054</v>
      </c>
      <c r="I59" s="200">
        <v>36366</v>
      </c>
      <c r="J59" s="210">
        <f t="shared" si="24"/>
        <v>1.9</v>
      </c>
      <c r="K59" s="199">
        <v>10363</v>
      </c>
      <c r="L59" s="200">
        <v>10547</v>
      </c>
      <c r="M59" s="210">
        <f t="shared" si="25"/>
        <v>-1.7</v>
      </c>
      <c r="N59" s="199">
        <v>249780</v>
      </c>
      <c r="O59" s="200">
        <v>253859</v>
      </c>
      <c r="P59" s="210">
        <f t="shared" si="26"/>
        <v>-1.6</v>
      </c>
      <c r="Q59" s="199">
        <v>266193</v>
      </c>
      <c r="R59" s="200">
        <v>260317</v>
      </c>
      <c r="S59" s="182">
        <f t="shared" si="27"/>
        <v>2.3</v>
      </c>
      <c r="T59" s="199">
        <v>39541</v>
      </c>
      <c r="U59" s="200">
        <v>53677</v>
      </c>
      <c r="V59" s="182">
        <f t="shared" si="28"/>
        <v>-26.3</v>
      </c>
      <c r="W59" s="199">
        <f t="shared" si="29"/>
        <v>1474235</v>
      </c>
      <c r="X59" s="199">
        <f t="shared" si="13"/>
        <v>1433550</v>
      </c>
      <c r="Y59" s="182">
        <f t="shared" si="30"/>
        <v>2.8</v>
      </c>
      <c r="Z59" s="203">
        <v>0</v>
      </c>
      <c r="AA59" s="200">
        <v>466</v>
      </c>
      <c r="AB59" s="200">
        <v>1343447</v>
      </c>
      <c r="AC59" s="289">
        <f t="shared" si="31"/>
        <v>1343447</v>
      </c>
      <c r="AD59" s="200">
        <v>1335453</v>
      </c>
      <c r="AE59" s="184">
        <f t="shared" si="32"/>
        <v>0.6</v>
      </c>
      <c r="AF59" s="289">
        <v>258809</v>
      </c>
      <c r="AG59" s="200">
        <v>249092</v>
      </c>
      <c r="AH59" s="184">
        <f t="shared" si="33"/>
        <v>3.9</v>
      </c>
      <c r="AI59" s="203">
        <v>0</v>
      </c>
      <c r="AJ59" s="200">
        <v>-172</v>
      </c>
      <c r="AK59" s="199">
        <f t="shared" si="34"/>
        <v>258809</v>
      </c>
      <c r="AL59" s="199">
        <v>248920</v>
      </c>
      <c r="AM59" s="182">
        <f t="shared" si="35"/>
        <v>4</v>
      </c>
      <c r="AN59" s="206">
        <f t="shared" si="15"/>
        <v>1084638</v>
      </c>
      <c r="AO59" s="207">
        <v>1086533</v>
      </c>
      <c r="AP59" s="184">
        <f t="shared" si="36"/>
        <v>-0.2</v>
      </c>
      <c r="AQ59" s="208">
        <f t="shared" si="41"/>
        <v>1183</v>
      </c>
      <c r="AR59" s="200"/>
      <c r="AS59" s="199">
        <f t="shared" si="42"/>
        <v>1083455</v>
      </c>
      <c r="AT59" s="200">
        <v>1086533</v>
      </c>
      <c r="AU59" s="182">
        <f t="shared" si="43"/>
        <v>-0.3</v>
      </c>
      <c r="AV59" s="195"/>
      <c r="AW59" s="209"/>
      <c r="AX59" s="182"/>
      <c r="AY59" s="198">
        <f t="shared" si="37"/>
        <v>1083455</v>
      </c>
      <c r="AZ59" s="69"/>
      <c r="BA59" s="79">
        <v>1183</v>
      </c>
      <c r="BB59" s="69"/>
    </row>
    <row r="60" spans="1:54" ht="14.25" customHeight="1">
      <c r="A60" s="5" t="s">
        <v>17</v>
      </c>
      <c r="B60" s="2" t="s">
        <v>120</v>
      </c>
      <c r="C60" s="65">
        <v>4</v>
      </c>
      <c r="D60" s="11">
        <v>622</v>
      </c>
      <c r="E60" s="199">
        <v>7296641</v>
      </c>
      <c r="F60" s="200">
        <v>7283196</v>
      </c>
      <c r="G60" s="210">
        <f t="shared" si="23"/>
        <v>0.2</v>
      </c>
      <c r="H60" s="199">
        <v>130594</v>
      </c>
      <c r="I60" s="200">
        <v>130174</v>
      </c>
      <c r="J60" s="210">
        <f t="shared" si="24"/>
        <v>0.3</v>
      </c>
      <c r="K60" s="199">
        <v>163261</v>
      </c>
      <c r="L60" s="200">
        <v>165332</v>
      </c>
      <c r="M60" s="210">
        <f t="shared" si="25"/>
        <v>-1.3</v>
      </c>
      <c r="N60" s="199">
        <v>1109199</v>
      </c>
      <c r="O60" s="200">
        <v>1141818</v>
      </c>
      <c r="P60" s="210">
        <f t="shared" si="26"/>
        <v>-2.9</v>
      </c>
      <c r="Q60" s="199">
        <v>901162</v>
      </c>
      <c r="R60" s="200">
        <v>904288</v>
      </c>
      <c r="S60" s="182">
        <f t="shared" si="27"/>
        <v>-0.3</v>
      </c>
      <c r="T60" s="199">
        <v>666945</v>
      </c>
      <c r="U60" s="200">
        <v>750917</v>
      </c>
      <c r="V60" s="182">
        <f t="shared" si="28"/>
        <v>-11.2</v>
      </c>
      <c r="W60" s="199">
        <f t="shared" si="29"/>
        <v>8933912</v>
      </c>
      <c r="X60" s="199">
        <f t="shared" si="13"/>
        <v>8873891</v>
      </c>
      <c r="Y60" s="182">
        <f t="shared" si="30"/>
        <v>0.7</v>
      </c>
      <c r="Z60" s="203">
        <v>0</v>
      </c>
      <c r="AA60" s="200">
        <v>68015</v>
      </c>
      <c r="AB60" s="200">
        <v>8933912</v>
      </c>
      <c r="AC60" s="289">
        <f t="shared" si="31"/>
        <v>8933912</v>
      </c>
      <c r="AD60" s="200">
        <v>8941906</v>
      </c>
      <c r="AE60" s="184">
        <f t="shared" si="32"/>
        <v>-0.1</v>
      </c>
      <c r="AF60" s="289">
        <v>7407528</v>
      </c>
      <c r="AG60" s="200">
        <v>7226778</v>
      </c>
      <c r="AH60" s="184">
        <f t="shared" si="33"/>
        <v>2.5</v>
      </c>
      <c r="AI60" s="203">
        <v>0</v>
      </c>
      <c r="AJ60" s="200">
        <v>-4022</v>
      </c>
      <c r="AK60" s="199">
        <f t="shared" si="34"/>
        <v>7407528</v>
      </c>
      <c r="AL60" s="199">
        <v>7222756</v>
      </c>
      <c r="AM60" s="182">
        <f t="shared" si="35"/>
        <v>2.6</v>
      </c>
      <c r="AN60" s="206">
        <f t="shared" si="15"/>
        <v>1526384</v>
      </c>
      <c r="AO60" s="207">
        <v>1719150</v>
      </c>
      <c r="AP60" s="184">
        <f t="shared" si="36"/>
        <v>-11.2</v>
      </c>
      <c r="AQ60" s="208">
        <f t="shared" si="41"/>
        <v>7868</v>
      </c>
      <c r="AR60" s="200"/>
      <c r="AS60" s="199">
        <f t="shared" si="42"/>
        <v>1518516</v>
      </c>
      <c r="AT60" s="200">
        <v>1719150</v>
      </c>
      <c r="AU60" s="182">
        <f t="shared" si="43"/>
        <v>-11.7</v>
      </c>
      <c r="AV60" s="195"/>
      <c r="AW60" s="209"/>
      <c r="AX60" s="182"/>
      <c r="AY60" s="198">
        <f t="shared" si="37"/>
        <v>1518516</v>
      </c>
      <c r="AZ60" s="69"/>
      <c r="BA60" s="79">
        <v>7868</v>
      </c>
      <c r="BB60" s="69"/>
    </row>
    <row r="61" spans="1:54" ht="14.25" customHeight="1">
      <c r="A61" s="5" t="s">
        <v>18</v>
      </c>
      <c r="B61" s="2" t="s">
        <v>120</v>
      </c>
      <c r="C61" s="65">
        <v>4</v>
      </c>
      <c r="D61" s="23">
        <v>641</v>
      </c>
      <c r="E61" s="199">
        <v>8278559</v>
      </c>
      <c r="F61" s="200">
        <v>8208328</v>
      </c>
      <c r="G61" s="210">
        <f t="shared" si="23"/>
        <v>0.9</v>
      </c>
      <c r="H61" s="199">
        <v>152739</v>
      </c>
      <c r="I61" s="200">
        <v>142937</v>
      </c>
      <c r="J61" s="210">
        <f t="shared" si="24"/>
        <v>6.9</v>
      </c>
      <c r="K61" s="199">
        <v>224726</v>
      </c>
      <c r="L61" s="200">
        <v>227283</v>
      </c>
      <c r="M61" s="210">
        <f t="shared" si="25"/>
        <v>-1.1</v>
      </c>
      <c r="N61" s="199">
        <v>1155770</v>
      </c>
      <c r="O61" s="200">
        <v>1188452</v>
      </c>
      <c r="P61" s="210">
        <f t="shared" si="26"/>
        <v>-2.7</v>
      </c>
      <c r="Q61" s="199">
        <v>1010330</v>
      </c>
      <c r="R61" s="200">
        <v>1004014</v>
      </c>
      <c r="S61" s="182">
        <f t="shared" si="27"/>
        <v>0.6</v>
      </c>
      <c r="T61" s="199">
        <v>653037</v>
      </c>
      <c r="U61" s="200">
        <v>778537</v>
      </c>
      <c r="V61" s="182">
        <f t="shared" si="28"/>
        <v>-16.1</v>
      </c>
      <c r="W61" s="199">
        <f t="shared" si="29"/>
        <v>10169087</v>
      </c>
      <c r="X61" s="199">
        <f t="shared" si="13"/>
        <v>9992477</v>
      </c>
      <c r="Y61" s="182">
        <f t="shared" si="30"/>
        <v>1.8</v>
      </c>
      <c r="Z61" s="203">
        <v>0</v>
      </c>
      <c r="AA61" s="200">
        <v>-1327</v>
      </c>
      <c r="AB61" s="200">
        <v>10169087</v>
      </c>
      <c r="AC61" s="289">
        <f t="shared" si="31"/>
        <v>10169087</v>
      </c>
      <c r="AD61" s="200">
        <v>9991150</v>
      </c>
      <c r="AE61" s="184">
        <f t="shared" si="32"/>
        <v>1.8</v>
      </c>
      <c r="AF61" s="289">
        <v>6955407</v>
      </c>
      <c r="AG61" s="200">
        <v>6898774</v>
      </c>
      <c r="AH61" s="184">
        <f t="shared" si="33"/>
        <v>0.8</v>
      </c>
      <c r="AI61" s="203">
        <v>0</v>
      </c>
      <c r="AJ61" s="200">
        <v>-18</v>
      </c>
      <c r="AK61" s="199">
        <f t="shared" si="34"/>
        <v>6955407</v>
      </c>
      <c r="AL61" s="199">
        <v>6898756</v>
      </c>
      <c r="AM61" s="182">
        <f t="shared" si="35"/>
        <v>0.8</v>
      </c>
      <c r="AN61" s="206">
        <f t="shared" si="15"/>
        <v>3213680</v>
      </c>
      <c r="AO61" s="207">
        <v>3092394</v>
      </c>
      <c r="AP61" s="184">
        <f t="shared" si="36"/>
        <v>3.9</v>
      </c>
      <c r="AQ61" s="208">
        <f t="shared" si="41"/>
        <v>8956</v>
      </c>
      <c r="AR61" s="200"/>
      <c r="AS61" s="199">
        <f t="shared" si="42"/>
        <v>3204724</v>
      </c>
      <c r="AT61" s="200">
        <v>3092394</v>
      </c>
      <c r="AU61" s="182">
        <f t="shared" si="43"/>
        <v>3.6</v>
      </c>
      <c r="AV61" s="195"/>
      <c r="AW61" s="209"/>
      <c r="AX61" s="182"/>
      <c r="AY61" s="198">
        <f t="shared" si="37"/>
        <v>3204724</v>
      </c>
      <c r="AZ61" s="69"/>
      <c r="BA61" s="79">
        <v>8956</v>
      </c>
      <c r="BB61" s="69"/>
    </row>
    <row r="62" spans="1:54" ht="14.25" customHeight="1">
      <c r="A62" s="5" t="s">
        <v>78</v>
      </c>
      <c r="B62" s="2" t="s">
        <v>119</v>
      </c>
      <c r="C62" s="65">
        <v>4</v>
      </c>
      <c r="D62" s="12">
        <v>549</v>
      </c>
      <c r="E62" s="199">
        <v>15833367</v>
      </c>
      <c r="F62" s="200">
        <v>15621294</v>
      </c>
      <c r="G62" s="210">
        <f t="shared" si="23"/>
        <v>1.4</v>
      </c>
      <c r="H62" s="199">
        <v>355817</v>
      </c>
      <c r="I62" s="200">
        <v>353621</v>
      </c>
      <c r="J62" s="210">
        <f t="shared" si="24"/>
        <v>0.6</v>
      </c>
      <c r="K62" s="199">
        <v>352233</v>
      </c>
      <c r="L62" s="200">
        <v>348299</v>
      </c>
      <c r="M62" s="210">
        <f t="shared" si="25"/>
        <v>1.1</v>
      </c>
      <c r="N62" s="199">
        <v>2391986</v>
      </c>
      <c r="O62" s="200">
        <v>2438884</v>
      </c>
      <c r="P62" s="210">
        <f t="shared" si="26"/>
        <v>-1.9</v>
      </c>
      <c r="Q62" s="199">
        <v>3726167</v>
      </c>
      <c r="R62" s="200">
        <v>3737477</v>
      </c>
      <c r="S62" s="182">
        <f t="shared" si="27"/>
        <v>-0.3</v>
      </c>
      <c r="T62" s="199">
        <v>1557416</v>
      </c>
      <c r="U62" s="200">
        <v>1712767</v>
      </c>
      <c r="V62" s="182">
        <f t="shared" si="28"/>
        <v>-9.1</v>
      </c>
      <c r="W62" s="199">
        <f t="shared" si="29"/>
        <v>21102154</v>
      </c>
      <c r="X62" s="199">
        <f t="shared" si="13"/>
        <v>20786808</v>
      </c>
      <c r="Y62" s="182">
        <f t="shared" si="30"/>
        <v>1.5</v>
      </c>
      <c r="Z62" s="203">
        <v>0</v>
      </c>
      <c r="AA62" s="200">
        <v>33839</v>
      </c>
      <c r="AB62" s="200">
        <v>21102154</v>
      </c>
      <c r="AC62" s="289">
        <f t="shared" si="31"/>
        <v>21102154</v>
      </c>
      <c r="AD62" s="200">
        <v>20820647</v>
      </c>
      <c r="AE62" s="184">
        <f t="shared" si="32"/>
        <v>1.4</v>
      </c>
      <c r="AF62" s="289">
        <v>18806984</v>
      </c>
      <c r="AG62" s="200">
        <v>18617967</v>
      </c>
      <c r="AH62" s="184">
        <f t="shared" si="33"/>
        <v>1</v>
      </c>
      <c r="AI62" s="203">
        <v>0</v>
      </c>
      <c r="AJ62" s="200">
        <v>8927</v>
      </c>
      <c r="AK62" s="199">
        <f t="shared" si="34"/>
        <v>18806984</v>
      </c>
      <c r="AL62" s="199">
        <v>18626894</v>
      </c>
      <c r="AM62" s="182">
        <f t="shared" si="35"/>
        <v>1</v>
      </c>
      <c r="AN62" s="206">
        <f t="shared" si="15"/>
        <v>2295170</v>
      </c>
      <c r="AO62" s="207">
        <v>2193753</v>
      </c>
      <c r="AP62" s="184">
        <f t="shared" si="36"/>
        <v>4.6</v>
      </c>
      <c r="AQ62" s="239"/>
      <c r="AR62" s="240"/>
      <c r="AS62" s="233"/>
      <c r="AT62" s="234"/>
      <c r="AU62" s="235"/>
      <c r="AV62" s="195"/>
      <c r="AW62" s="196"/>
      <c r="AX62" s="236"/>
      <c r="AY62" s="198">
        <f t="shared" si="37"/>
        <v>0</v>
      </c>
      <c r="AZ62" s="69"/>
      <c r="BA62" s="79">
        <v>18585</v>
      </c>
      <c r="BB62" s="69"/>
    </row>
    <row r="63" spans="1:54" ht="14.25" customHeight="1">
      <c r="A63" s="5" t="s">
        <v>79</v>
      </c>
      <c r="B63" s="559"/>
      <c r="C63" s="560"/>
      <c r="D63" s="561"/>
      <c r="E63" s="199">
        <v>15949491</v>
      </c>
      <c r="F63" s="200">
        <v>15735382</v>
      </c>
      <c r="G63" s="210">
        <f t="shared" si="23"/>
        <v>1.4</v>
      </c>
      <c r="H63" s="199">
        <v>378104</v>
      </c>
      <c r="I63" s="200">
        <v>375779</v>
      </c>
      <c r="J63" s="210">
        <f t="shared" si="24"/>
        <v>0.6</v>
      </c>
      <c r="K63" s="199">
        <v>352233</v>
      </c>
      <c r="L63" s="200">
        <v>348299</v>
      </c>
      <c r="M63" s="210">
        <f t="shared" si="25"/>
        <v>1.1</v>
      </c>
      <c r="N63" s="199">
        <v>2598655</v>
      </c>
      <c r="O63" s="200">
        <v>2649164</v>
      </c>
      <c r="P63" s="210">
        <f t="shared" si="26"/>
        <v>-1.9</v>
      </c>
      <c r="Q63" s="199">
        <v>3726168</v>
      </c>
      <c r="R63" s="200">
        <v>3737477</v>
      </c>
      <c r="S63" s="182">
        <f t="shared" si="27"/>
        <v>-0.3</v>
      </c>
      <c r="T63" s="199">
        <v>1379189</v>
      </c>
      <c r="U63" s="200">
        <v>1551496</v>
      </c>
      <c r="V63" s="182">
        <f t="shared" si="28"/>
        <v>-11.1</v>
      </c>
      <c r="W63" s="199">
        <f t="shared" si="29"/>
        <v>21625462</v>
      </c>
      <c r="X63" s="199">
        <f t="shared" si="13"/>
        <v>21294605</v>
      </c>
      <c r="Y63" s="182">
        <f t="shared" si="30"/>
        <v>1.6</v>
      </c>
      <c r="Z63" s="203">
        <v>0</v>
      </c>
      <c r="AA63" s="200">
        <v>33839</v>
      </c>
      <c r="AB63" s="200">
        <v>21314893</v>
      </c>
      <c r="AC63" s="289">
        <f t="shared" si="31"/>
        <v>21314893</v>
      </c>
      <c r="AD63" s="200">
        <v>21085932</v>
      </c>
      <c r="AE63" s="184">
        <f t="shared" si="32"/>
        <v>1.1</v>
      </c>
      <c r="AF63" s="289">
        <v>18806988</v>
      </c>
      <c r="AG63" s="200">
        <v>18618047</v>
      </c>
      <c r="AH63" s="184">
        <f t="shared" si="33"/>
        <v>1</v>
      </c>
      <c r="AI63" s="203">
        <v>0</v>
      </c>
      <c r="AJ63" s="200">
        <v>8927</v>
      </c>
      <c r="AK63" s="199">
        <f t="shared" si="34"/>
        <v>18806988</v>
      </c>
      <c r="AL63" s="199">
        <v>18626974</v>
      </c>
      <c r="AM63" s="182">
        <f t="shared" si="35"/>
        <v>1</v>
      </c>
      <c r="AN63" s="206">
        <f t="shared" si="15"/>
        <v>2507905</v>
      </c>
      <c r="AO63" s="207">
        <v>2458958</v>
      </c>
      <c r="AP63" s="184">
        <f t="shared" si="36"/>
        <v>2</v>
      </c>
      <c r="AQ63" s="208">
        <f>BA63</f>
        <v>18772</v>
      </c>
      <c r="AR63" s="200"/>
      <c r="AS63" s="199">
        <f>AN63-AQ63</f>
        <v>2489133</v>
      </c>
      <c r="AT63" s="200">
        <v>2458958</v>
      </c>
      <c r="AU63" s="182">
        <f>ROUND(AS63/AT63*100-100,1)</f>
        <v>1.2</v>
      </c>
      <c r="AV63" s="195"/>
      <c r="AW63" s="209"/>
      <c r="AX63" s="182"/>
      <c r="AY63" s="198">
        <f t="shared" si="37"/>
        <v>2489133</v>
      </c>
      <c r="AZ63" s="69"/>
      <c r="BA63" s="79">
        <v>18772</v>
      </c>
      <c r="BB63" s="69"/>
    </row>
    <row r="64" spans="1:54" ht="14.25" customHeight="1">
      <c r="A64" s="112" t="s">
        <v>80</v>
      </c>
      <c r="B64" s="2" t="s">
        <v>119</v>
      </c>
      <c r="C64" s="65">
        <v>4</v>
      </c>
      <c r="D64" s="11">
        <v>540</v>
      </c>
      <c r="E64" s="199">
        <v>14386248</v>
      </c>
      <c r="F64" s="200">
        <v>14191348</v>
      </c>
      <c r="G64" s="210">
        <f t="shared" si="23"/>
        <v>1.4</v>
      </c>
      <c r="H64" s="199">
        <v>334011</v>
      </c>
      <c r="I64" s="200">
        <v>331964</v>
      </c>
      <c r="J64" s="210">
        <f t="shared" si="24"/>
        <v>0.6</v>
      </c>
      <c r="K64" s="199">
        <v>327947</v>
      </c>
      <c r="L64" s="200">
        <v>324285</v>
      </c>
      <c r="M64" s="210">
        <f t="shared" si="25"/>
        <v>1.1</v>
      </c>
      <c r="N64" s="199">
        <v>2255840</v>
      </c>
      <c r="O64" s="200">
        <v>2300195</v>
      </c>
      <c r="P64" s="210">
        <f t="shared" si="26"/>
        <v>-1.9</v>
      </c>
      <c r="Q64" s="199">
        <v>3327869</v>
      </c>
      <c r="R64" s="200">
        <v>3341037</v>
      </c>
      <c r="S64" s="182">
        <f t="shared" si="27"/>
        <v>-0.4</v>
      </c>
      <c r="T64" s="199">
        <v>1241291</v>
      </c>
      <c r="U64" s="200">
        <v>1378116</v>
      </c>
      <c r="V64" s="182">
        <f t="shared" si="28"/>
        <v>-9.9</v>
      </c>
      <c r="W64" s="199">
        <f t="shared" si="29"/>
        <v>19390624</v>
      </c>
      <c r="X64" s="199">
        <f t="shared" si="13"/>
        <v>19110713</v>
      </c>
      <c r="Y64" s="182">
        <f t="shared" si="30"/>
        <v>1.5</v>
      </c>
      <c r="Z64" s="203">
        <v>0</v>
      </c>
      <c r="AA64" s="200">
        <v>30521</v>
      </c>
      <c r="AB64" s="200">
        <v>19145292</v>
      </c>
      <c r="AC64" s="289">
        <f t="shared" si="31"/>
        <v>19145292</v>
      </c>
      <c r="AD64" s="200">
        <v>18951194</v>
      </c>
      <c r="AE64" s="184">
        <f t="shared" si="32"/>
        <v>1</v>
      </c>
      <c r="AF64" s="289">
        <v>17315999</v>
      </c>
      <c r="AG64" s="200">
        <v>17175592</v>
      </c>
      <c r="AH64" s="184">
        <f t="shared" si="33"/>
        <v>0.8</v>
      </c>
      <c r="AI64" s="203">
        <v>0</v>
      </c>
      <c r="AJ64" s="200">
        <v>8180</v>
      </c>
      <c r="AK64" s="199">
        <f t="shared" si="34"/>
        <v>17315999</v>
      </c>
      <c r="AL64" s="199">
        <v>17183772</v>
      </c>
      <c r="AM64" s="182">
        <f t="shared" si="35"/>
        <v>0.8</v>
      </c>
      <c r="AN64" s="206">
        <f t="shared" si="15"/>
        <v>1829293</v>
      </c>
      <c r="AO64" s="207">
        <v>1767422</v>
      </c>
      <c r="AP64" s="184">
        <f t="shared" si="36"/>
        <v>3.5</v>
      </c>
      <c r="AQ64" s="208">
        <f>BA64</f>
        <v>16861</v>
      </c>
      <c r="AR64" s="200"/>
      <c r="AS64" s="199">
        <f>AN64-AQ64</f>
        <v>1812432</v>
      </c>
      <c r="AT64" s="200">
        <v>1767422</v>
      </c>
      <c r="AU64" s="182">
        <f>ROUND(AS64/AT64*100-100,1)</f>
        <v>2.5</v>
      </c>
      <c r="AV64" s="195"/>
      <c r="AW64" s="209"/>
      <c r="AX64" s="182"/>
      <c r="AY64" s="198">
        <f t="shared" si="37"/>
        <v>1812432</v>
      </c>
      <c r="AZ64" s="69"/>
      <c r="BA64" s="79">
        <v>16861</v>
      </c>
      <c r="BB64" s="69"/>
    </row>
    <row r="65" spans="1:54" ht="14.25" customHeight="1">
      <c r="A65" s="112" t="s">
        <v>81</v>
      </c>
      <c r="B65" s="2" t="s">
        <v>120</v>
      </c>
      <c r="C65" s="65">
        <v>5</v>
      </c>
      <c r="D65" s="13">
        <v>728</v>
      </c>
      <c r="E65" s="199">
        <v>1563243</v>
      </c>
      <c r="F65" s="200">
        <v>1544034</v>
      </c>
      <c r="G65" s="210">
        <f t="shared" si="23"/>
        <v>1.2</v>
      </c>
      <c r="H65" s="199">
        <v>44093</v>
      </c>
      <c r="I65" s="200">
        <v>43815</v>
      </c>
      <c r="J65" s="210">
        <f t="shared" si="24"/>
        <v>0.6</v>
      </c>
      <c r="K65" s="199">
        <v>24286</v>
      </c>
      <c r="L65" s="200">
        <v>24014</v>
      </c>
      <c r="M65" s="210">
        <f t="shared" si="25"/>
        <v>1.1</v>
      </c>
      <c r="N65" s="199">
        <v>342815</v>
      </c>
      <c r="O65" s="200">
        <v>348969</v>
      </c>
      <c r="P65" s="210">
        <f t="shared" si="26"/>
        <v>-1.8</v>
      </c>
      <c r="Q65" s="199">
        <v>398299</v>
      </c>
      <c r="R65" s="200">
        <v>396440</v>
      </c>
      <c r="S65" s="182">
        <f t="shared" si="27"/>
        <v>0.5</v>
      </c>
      <c r="T65" s="199">
        <v>137898</v>
      </c>
      <c r="U65" s="200">
        <v>173380</v>
      </c>
      <c r="V65" s="182">
        <f t="shared" si="28"/>
        <v>-20.5</v>
      </c>
      <c r="W65" s="199">
        <f t="shared" si="29"/>
        <v>2234838</v>
      </c>
      <c r="X65" s="199">
        <f t="shared" si="13"/>
        <v>2183892</v>
      </c>
      <c r="Y65" s="182">
        <f t="shared" si="30"/>
        <v>2.3</v>
      </c>
      <c r="Z65" s="203">
        <v>0</v>
      </c>
      <c r="AA65" s="200">
        <v>3318</v>
      </c>
      <c r="AB65" s="200">
        <v>2169601</v>
      </c>
      <c r="AC65" s="289">
        <f t="shared" si="31"/>
        <v>2169601</v>
      </c>
      <c r="AD65" s="200">
        <v>2134738</v>
      </c>
      <c r="AE65" s="184">
        <f t="shared" si="32"/>
        <v>1.6</v>
      </c>
      <c r="AF65" s="289">
        <v>1490989</v>
      </c>
      <c r="AG65" s="200">
        <v>1442455</v>
      </c>
      <c r="AH65" s="184">
        <f t="shared" si="33"/>
        <v>3.4</v>
      </c>
      <c r="AI65" s="203">
        <v>0</v>
      </c>
      <c r="AJ65" s="200">
        <v>747</v>
      </c>
      <c r="AK65" s="199">
        <f t="shared" si="34"/>
        <v>1490989</v>
      </c>
      <c r="AL65" s="199">
        <v>1443202</v>
      </c>
      <c r="AM65" s="182">
        <f t="shared" si="35"/>
        <v>3.3</v>
      </c>
      <c r="AN65" s="206">
        <f t="shared" si="15"/>
        <v>678612</v>
      </c>
      <c r="AO65" s="207">
        <v>691536</v>
      </c>
      <c r="AP65" s="184">
        <f t="shared" si="36"/>
        <v>-1.9</v>
      </c>
      <c r="AQ65" s="208">
        <f>BA65</f>
        <v>1911</v>
      </c>
      <c r="AR65" s="200"/>
      <c r="AS65" s="199">
        <f>AN65-AQ65</f>
        <v>676701</v>
      </c>
      <c r="AT65" s="200">
        <v>691536</v>
      </c>
      <c r="AU65" s="182">
        <f>ROUND(AS65/AT65*100-100,1)</f>
        <v>-2.1</v>
      </c>
      <c r="AV65" s="195"/>
      <c r="AW65" s="245"/>
      <c r="AX65" s="246"/>
      <c r="AY65" s="198">
        <f t="shared" si="37"/>
        <v>676701</v>
      </c>
      <c r="AZ65" s="69"/>
      <c r="BA65" s="79">
        <v>1911</v>
      </c>
      <c r="BB65" s="69"/>
    </row>
    <row r="66" spans="1:54" ht="14.25" customHeight="1">
      <c r="A66" s="61" t="s">
        <v>103</v>
      </c>
      <c r="B66" s="1" t="s">
        <v>119</v>
      </c>
      <c r="C66" s="64">
        <v>3</v>
      </c>
      <c r="D66" s="13">
        <v>441</v>
      </c>
      <c r="E66" s="222">
        <v>11497763</v>
      </c>
      <c r="F66" s="223">
        <v>11706341</v>
      </c>
      <c r="G66" s="224">
        <f t="shared" si="23"/>
        <v>-1.8</v>
      </c>
      <c r="H66" s="222">
        <v>220234</v>
      </c>
      <c r="I66" s="223">
        <v>202506</v>
      </c>
      <c r="J66" s="224">
        <f t="shared" si="24"/>
        <v>8.8</v>
      </c>
      <c r="K66" s="222">
        <v>237578</v>
      </c>
      <c r="L66" s="223">
        <v>240264</v>
      </c>
      <c r="M66" s="224">
        <f t="shared" si="25"/>
        <v>-1.1</v>
      </c>
      <c r="N66" s="222">
        <v>1781203</v>
      </c>
      <c r="O66" s="223">
        <v>1821608</v>
      </c>
      <c r="P66" s="224">
        <f t="shared" si="26"/>
        <v>-2.2</v>
      </c>
      <c r="Q66" s="222">
        <v>1861781</v>
      </c>
      <c r="R66" s="223">
        <v>1804582</v>
      </c>
      <c r="S66" s="220">
        <f t="shared" si="27"/>
        <v>3.2</v>
      </c>
      <c r="T66" s="222">
        <v>1006117</v>
      </c>
      <c r="U66" s="223">
        <v>1444803</v>
      </c>
      <c r="V66" s="220">
        <f t="shared" si="28"/>
        <v>-30.4</v>
      </c>
      <c r="W66" s="222">
        <f t="shared" si="29"/>
        <v>14592442</v>
      </c>
      <c r="X66" s="222">
        <f t="shared" si="13"/>
        <v>14330498</v>
      </c>
      <c r="Y66" s="220">
        <f t="shared" si="30"/>
        <v>1.8</v>
      </c>
      <c r="Z66" s="227">
        <v>0</v>
      </c>
      <c r="AA66" s="223">
        <v>-304052</v>
      </c>
      <c r="AB66" s="223">
        <v>14592442</v>
      </c>
      <c r="AC66" s="289">
        <f t="shared" si="31"/>
        <v>14592442</v>
      </c>
      <c r="AD66" s="223">
        <v>14026446</v>
      </c>
      <c r="AE66" s="228">
        <f t="shared" si="32"/>
        <v>4</v>
      </c>
      <c r="AF66" s="295">
        <v>13018206</v>
      </c>
      <c r="AG66" s="223">
        <v>12500974</v>
      </c>
      <c r="AH66" s="228">
        <f t="shared" si="33"/>
        <v>4.1</v>
      </c>
      <c r="AI66" s="227">
        <v>0</v>
      </c>
      <c r="AJ66" s="223">
        <v>1322</v>
      </c>
      <c r="AK66" s="222">
        <f t="shared" si="34"/>
        <v>13018206</v>
      </c>
      <c r="AL66" s="222">
        <v>12502296</v>
      </c>
      <c r="AM66" s="220">
        <f t="shared" si="35"/>
        <v>4.1</v>
      </c>
      <c r="AN66" s="229">
        <f t="shared" si="15"/>
        <v>1574236</v>
      </c>
      <c r="AO66" s="230">
        <v>1524150</v>
      </c>
      <c r="AP66" s="228">
        <f t="shared" si="36"/>
        <v>3.3</v>
      </c>
      <c r="AQ66" s="239"/>
      <c r="AR66" s="240"/>
      <c r="AS66" s="233"/>
      <c r="AT66" s="234"/>
      <c r="AU66" s="247"/>
      <c r="AV66" s="195"/>
      <c r="AW66" s="248"/>
      <c r="AX66" s="249"/>
      <c r="AY66" s="198">
        <f t="shared" si="37"/>
        <v>0</v>
      </c>
      <c r="AZ66" s="69"/>
      <c r="BA66" s="79">
        <v>12852</v>
      </c>
      <c r="BB66" s="69"/>
    </row>
    <row r="67" spans="1:54" ht="14.25" customHeight="1">
      <c r="A67" s="7" t="s">
        <v>104</v>
      </c>
      <c r="B67" s="559"/>
      <c r="C67" s="560"/>
      <c r="D67" s="561"/>
      <c r="E67" s="199">
        <v>11502286</v>
      </c>
      <c r="F67" s="200">
        <v>11707596</v>
      </c>
      <c r="G67" s="210">
        <f t="shared" si="23"/>
        <v>-1.8</v>
      </c>
      <c r="H67" s="199">
        <v>244499</v>
      </c>
      <c r="I67" s="200">
        <v>224839</v>
      </c>
      <c r="J67" s="210">
        <f t="shared" si="24"/>
        <v>8.7</v>
      </c>
      <c r="K67" s="199">
        <v>237579</v>
      </c>
      <c r="L67" s="200">
        <v>240265</v>
      </c>
      <c r="M67" s="210">
        <f t="shared" si="25"/>
        <v>-1.1</v>
      </c>
      <c r="N67" s="199">
        <v>1902817</v>
      </c>
      <c r="O67" s="200">
        <v>1947101</v>
      </c>
      <c r="P67" s="210">
        <f t="shared" si="26"/>
        <v>-2.3</v>
      </c>
      <c r="Q67" s="199">
        <v>1861782</v>
      </c>
      <c r="R67" s="200">
        <v>1804581</v>
      </c>
      <c r="S67" s="182">
        <f t="shared" si="27"/>
        <v>3.2</v>
      </c>
      <c r="T67" s="199">
        <v>882014</v>
      </c>
      <c r="U67" s="200">
        <v>1338670</v>
      </c>
      <c r="V67" s="182">
        <f t="shared" si="28"/>
        <v>-34.1</v>
      </c>
      <c r="W67" s="199">
        <f t="shared" si="29"/>
        <v>14866949</v>
      </c>
      <c r="X67" s="199">
        <f t="shared" si="13"/>
        <v>14585712</v>
      </c>
      <c r="Y67" s="182">
        <f t="shared" si="30"/>
        <v>1.9</v>
      </c>
      <c r="Z67" s="203">
        <v>0</v>
      </c>
      <c r="AA67" s="200">
        <v>-304052</v>
      </c>
      <c r="AB67" s="200">
        <v>14761703</v>
      </c>
      <c r="AC67" s="289">
        <f t="shared" si="31"/>
        <v>14761703</v>
      </c>
      <c r="AD67" s="200">
        <v>14207130</v>
      </c>
      <c r="AE67" s="184">
        <f t="shared" si="32"/>
        <v>3.9</v>
      </c>
      <c r="AF67" s="289">
        <v>13018259</v>
      </c>
      <c r="AG67" s="200">
        <v>12500994</v>
      </c>
      <c r="AH67" s="184">
        <f t="shared" si="33"/>
        <v>4.1</v>
      </c>
      <c r="AI67" s="203">
        <v>0</v>
      </c>
      <c r="AJ67" s="200">
        <v>1322</v>
      </c>
      <c r="AK67" s="199">
        <f t="shared" si="34"/>
        <v>13018259</v>
      </c>
      <c r="AL67" s="199">
        <v>12502316</v>
      </c>
      <c r="AM67" s="182">
        <f t="shared" si="35"/>
        <v>4.1</v>
      </c>
      <c r="AN67" s="206">
        <f t="shared" si="15"/>
        <v>1743444</v>
      </c>
      <c r="AO67" s="207">
        <v>1704814</v>
      </c>
      <c r="AP67" s="184">
        <f t="shared" si="36"/>
        <v>2.3</v>
      </c>
      <c r="AQ67" s="208">
        <f aca="true" t="shared" si="44" ref="AQ67:AQ75">BA67</f>
        <v>13001</v>
      </c>
      <c r="AR67" s="200"/>
      <c r="AS67" s="199">
        <f>AN67-AQ67</f>
        <v>1730443</v>
      </c>
      <c r="AT67" s="200">
        <v>1704814</v>
      </c>
      <c r="AU67" s="182">
        <f aca="true" t="shared" si="45" ref="AU67:AU75">ROUND(AS67/AT67*100-100,1)</f>
        <v>1.5</v>
      </c>
      <c r="AV67" s="195"/>
      <c r="AW67" s="209"/>
      <c r="AX67" s="182"/>
      <c r="AY67" s="198">
        <f>AS67-AW67</f>
        <v>1730443</v>
      </c>
      <c r="AZ67" s="69"/>
      <c r="BA67" s="79">
        <v>13001</v>
      </c>
      <c r="BB67" s="69"/>
    </row>
    <row r="68" spans="1:54" ht="14.25" customHeight="1">
      <c r="A68" s="112" t="s">
        <v>116</v>
      </c>
      <c r="B68" s="2" t="s">
        <v>119</v>
      </c>
      <c r="C68" s="65">
        <v>3</v>
      </c>
      <c r="D68" s="14">
        <v>433</v>
      </c>
      <c r="E68" s="199">
        <v>11047918</v>
      </c>
      <c r="F68" s="200">
        <v>11255664</v>
      </c>
      <c r="G68" s="210">
        <f t="shared" si="23"/>
        <v>-1.8</v>
      </c>
      <c r="H68" s="199">
        <v>216211</v>
      </c>
      <c r="I68" s="200">
        <v>198828</v>
      </c>
      <c r="J68" s="210">
        <f t="shared" si="24"/>
        <v>8.7</v>
      </c>
      <c r="K68" s="199">
        <v>232975</v>
      </c>
      <c r="L68" s="200">
        <v>235610</v>
      </c>
      <c r="M68" s="210">
        <f t="shared" si="25"/>
        <v>-1.1</v>
      </c>
      <c r="N68" s="199">
        <v>1749639</v>
      </c>
      <c r="O68" s="200">
        <v>1791032</v>
      </c>
      <c r="P68" s="210">
        <f t="shared" si="26"/>
        <v>-2.3</v>
      </c>
      <c r="Q68" s="199">
        <v>1779692</v>
      </c>
      <c r="R68" s="200">
        <v>1725043</v>
      </c>
      <c r="S68" s="182">
        <f t="shared" si="27"/>
        <v>3.2</v>
      </c>
      <c r="T68" s="199">
        <v>861372</v>
      </c>
      <c r="U68" s="200">
        <v>1310648</v>
      </c>
      <c r="V68" s="182">
        <f t="shared" si="28"/>
        <v>-34.3</v>
      </c>
      <c r="W68" s="199">
        <f t="shared" si="29"/>
        <v>14165063</v>
      </c>
      <c r="X68" s="199">
        <f t="shared" si="13"/>
        <v>13895529</v>
      </c>
      <c r="Y68" s="182">
        <f t="shared" si="30"/>
        <v>1.9</v>
      </c>
      <c r="Z68" s="203">
        <v>0</v>
      </c>
      <c r="AA68" s="200">
        <v>-241768</v>
      </c>
      <c r="AB68" s="200">
        <v>14082695</v>
      </c>
      <c r="AC68" s="289">
        <f t="shared" si="31"/>
        <v>14082695</v>
      </c>
      <c r="AD68" s="200">
        <v>13592128</v>
      </c>
      <c r="AE68" s="184">
        <f t="shared" si="32"/>
        <v>3.6</v>
      </c>
      <c r="AF68" s="289">
        <v>12889309</v>
      </c>
      <c r="AG68" s="200">
        <v>12375197</v>
      </c>
      <c r="AH68" s="184">
        <f t="shared" si="33"/>
        <v>4.2</v>
      </c>
      <c r="AI68" s="203">
        <v>0</v>
      </c>
      <c r="AJ68" s="200">
        <v>1290</v>
      </c>
      <c r="AK68" s="199">
        <f t="shared" si="34"/>
        <v>12889309</v>
      </c>
      <c r="AL68" s="199">
        <v>12376487</v>
      </c>
      <c r="AM68" s="182">
        <f t="shared" si="35"/>
        <v>4.1</v>
      </c>
      <c r="AN68" s="206">
        <f t="shared" si="15"/>
        <v>1193386</v>
      </c>
      <c r="AO68" s="207">
        <v>1215641</v>
      </c>
      <c r="AP68" s="184">
        <f t="shared" si="36"/>
        <v>-1.8</v>
      </c>
      <c r="AQ68" s="208">
        <f t="shared" si="44"/>
        <v>12403</v>
      </c>
      <c r="AR68" s="200"/>
      <c r="AS68" s="199">
        <f>AN68-AQ68</f>
        <v>1180983</v>
      </c>
      <c r="AT68" s="200">
        <v>1215641</v>
      </c>
      <c r="AU68" s="182">
        <f t="shared" si="45"/>
        <v>-2.9</v>
      </c>
      <c r="AV68" s="195"/>
      <c r="AW68" s="209"/>
      <c r="AX68" s="182"/>
      <c r="AY68" s="198">
        <f t="shared" si="37"/>
        <v>1180983</v>
      </c>
      <c r="AZ68" s="69"/>
      <c r="BA68" s="79">
        <v>12403</v>
      </c>
      <c r="BB68" s="69"/>
    </row>
    <row r="69" spans="1:54" ht="14.25" customHeight="1">
      <c r="A69" s="112" t="s">
        <v>117</v>
      </c>
      <c r="B69" s="2" t="s">
        <v>120</v>
      </c>
      <c r="C69" s="65">
        <v>3</v>
      </c>
      <c r="D69" s="11">
        <v>548</v>
      </c>
      <c r="E69" s="211">
        <v>454368</v>
      </c>
      <c r="F69" s="212">
        <v>451932</v>
      </c>
      <c r="G69" s="213">
        <f t="shared" si="23"/>
        <v>0.5</v>
      </c>
      <c r="H69" s="199">
        <v>28288</v>
      </c>
      <c r="I69" s="212">
        <v>26011</v>
      </c>
      <c r="J69" s="213">
        <f t="shared" si="24"/>
        <v>8.8</v>
      </c>
      <c r="K69" s="199">
        <v>4604</v>
      </c>
      <c r="L69" s="212">
        <v>4655</v>
      </c>
      <c r="M69" s="213">
        <f t="shared" si="25"/>
        <v>-1.1</v>
      </c>
      <c r="N69" s="211">
        <v>153178</v>
      </c>
      <c r="O69" s="212">
        <v>156069</v>
      </c>
      <c r="P69" s="213">
        <f t="shared" si="26"/>
        <v>-1.9</v>
      </c>
      <c r="Q69" s="211">
        <v>82090</v>
      </c>
      <c r="R69" s="212">
        <v>79538</v>
      </c>
      <c r="S69" s="215">
        <f t="shared" si="27"/>
        <v>3.2</v>
      </c>
      <c r="T69" s="211">
        <v>20642</v>
      </c>
      <c r="U69" s="212">
        <v>28022</v>
      </c>
      <c r="V69" s="182">
        <f t="shared" si="28"/>
        <v>-26.3</v>
      </c>
      <c r="W69" s="199">
        <f t="shared" si="29"/>
        <v>701886</v>
      </c>
      <c r="X69" s="199">
        <f t="shared" si="13"/>
        <v>690183</v>
      </c>
      <c r="Y69" s="215">
        <f t="shared" si="30"/>
        <v>1.7</v>
      </c>
      <c r="Z69" s="216">
        <v>0</v>
      </c>
      <c r="AA69" s="212">
        <v>-62284</v>
      </c>
      <c r="AB69" s="212">
        <v>679008</v>
      </c>
      <c r="AC69" s="289">
        <f t="shared" si="31"/>
        <v>679008</v>
      </c>
      <c r="AD69" s="212">
        <v>615002</v>
      </c>
      <c r="AE69" s="217">
        <f t="shared" si="32"/>
        <v>10.4</v>
      </c>
      <c r="AF69" s="292">
        <v>128950</v>
      </c>
      <c r="AG69" s="212">
        <v>125797</v>
      </c>
      <c r="AH69" s="217">
        <f t="shared" si="33"/>
        <v>2.5</v>
      </c>
      <c r="AI69" s="216">
        <v>0</v>
      </c>
      <c r="AJ69" s="212">
        <v>32</v>
      </c>
      <c r="AK69" s="211">
        <f t="shared" si="34"/>
        <v>128950</v>
      </c>
      <c r="AL69" s="211">
        <v>125829</v>
      </c>
      <c r="AM69" s="215">
        <f t="shared" si="35"/>
        <v>2.5</v>
      </c>
      <c r="AN69" s="218">
        <f t="shared" si="15"/>
        <v>550058</v>
      </c>
      <c r="AO69" s="219">
        <v>489173</v>
      </c>
      <c r="AP69" s="217">
        <f t="shared" si="36"/>
        <v>12.4</v>
      </c>
      <c r="AQ69" s="208">
        <f t="shared" si="44"/>
        <v>598</v>
      </c>
      <c r="AR69" s="200"/>
      <c r="AS69" s="211">
        <f>AN69-AQ69</f>
        <v>549460</v>
      </c>
      <c r="AT69" s="200">
        <v>489173</v>
      </c>
      <c r="AU69" s="182">
        <f t="shared" si="45"/>
        <v>12.3</v>
      </c>
      <c r="AV69" s="195"/>
      <c r="AW69" s="221"/>
      <c r="AX69" s="182"/>
      <c r="AY69" s="198">
        <f t="shared" si="37"/>
        <v>549460</v>
      </c>
      <c r="AZ69" s="69"/>
      <c r="BA69" s="79">
        <v>598</v>
      </c>
      <c r="BB69" s="69"/>
    </row>
    <row r="70" spans="1:54" ht="14.25" customHeight="1">
      <c r="A70" s="9" t="s">
        <v>426</v>
      </c>
      <c r="B70" s="2" t="s">
        <v>120</v>
      </c>
      <c r="C70" s="65">
        <v>3</v>
      </c>
      <c r="D70" s="14">
        <v>593</v>
      </c>
      <c r="E70" s="199">
        <v>5377975</v>
      </c>
      <c r="F70" s="200">
        <v>5393400</v>
      </c>
      <c r="G70" s="210">
        <f aca="true" t="shared" si="46" ref="G70:G75">ROUND(E70/F70*100-100,1)</f>
        <v>-0.3</v>
      </c>
      <c r="H70" s="199">
        <v>92332</v>
      </c>
      <c r="I70" s="200">
        <v>153356</v>
      </c>
      <c r="J70" s="210">
        <f aca="true" t="shared" si="47" ref="J70:J75">ROUND(H70/I70*100-100,1)</f>
        <v>-39.8</v>
      </c>
      <c r="K70" s="199">
        <v>162989</v>
      </c>
      <c r="L70" s="200">
        <v>165015</v>
      </c>
      <c r="M70" s="210">
        <f aca="true" t="shared" si="48" ref="M70:M75">ROUND(K70/L70*100-100,1)</f>
        <v>-1.2</v>
      </c>
      <c r="N70" s="199">
        <v>740825</v>
      </c>
      <c r="O70" s="200">
        <v>1092272</v>
      </c>
      <c r="P70" s="210">
        <f aca="true" t="shared" si="49" ref="P70:P75">ROUND(N70/O70*100-100,1)</f>
        <v>-32.2</v>
      </c>
      <c r="Q70" s="199">
        <v>1409177</v>
      </c>
      <c r="R70" s="200">
        <v>1490075</v>
      </c>
      <c r="S70" s="182">
        <f aca="true" t="shared" si="50" ref="S70:S75">ROUND(Q70/R70*100-100,1)</f>
        <v>-5.4</v>
      </c>
      <c r="T70" s="199">
        <v>344113</v>
      </c>
      <c r="U70" s="200">
        <v>407549</v>
      </c>
      <c r="V70" s="182">
        <f aca="true" t="shared" si="51" ref="V70:V75">ROUND(T70/U70*100-100,1)</f>
        <v>-15.6</v>
      </c>
      <c r="W70" s="199">
        <f aca="true" t="shared" si="52" ref="W70:W75">E70+H70+K70+N70+Q70-T70</f>
        <v>7439185</v>
      </c>
      <c r="X70" s="199">
        <f aca="true" t="shared" si="53" ref="X70:X80">SUM(F70,I70,L70,O70,R70)-U70</f>
        <v>7886569</v>
      </c>
      <c r="Y70" s="182">
        <f aca="true" t="shared" si="54" ref="Y70:Y75">ROUND(W70/X70*100-100,1)</f>
        <v>-5.7</v>
      </c>
      <c r="Z70" s="203">
        <v>0</v>
      </c>
      <c r="AA70" s="200">
        <v>-286</v>
      </c>
      <c r="AB70" s="200">
        <v>7439185</v>
      </c>
      <c r="AC70" s="289">
        <f aca="true" t="shared" si="55" ref="AC70:AC75">Z70+AB70</f>
        <v>7439185</v>
      </c>
      <c r="AD70" s="200">
        <v>7496354</v>
      </c>
      <c r="AE70" s="184">
        <f aca="true" t="shared" si="56" ref="AE70:AE75">ROUND(AC70/AD70*100-100,1)</f>
        <v>-0.8</v>
      </c>
      <c r="AF70" s="289">
        <v>2987716</v>
      </c>
      <c r="AG70" s="200">
        <v>2970134</v>
      </c>
      <c r="AH70" s="184">
        <f aca="true" t="shared" si="57" ref="AH70:AH75">ROUND(AF70/AG70*100-100,1)</f>
        <v>0.6</v>
      </c>
      <c r="AI70" s="203">
        <v>-1010</v>
      </c>
      <c r="AJ70" s="200">
        <v>-723</v>
      </c>
      <c r="AK70" s="199">
        <f aca="true" t="shared" si="58" ref="AK70:AK75">AF70+AI70</f>
        <v>2986706</v>
      </c>
      <c r="AL70" s="199">
        <v>2969411</v>
      </c>
      <c r="AM70" s="182">
        <f aca="true" t="shared" si="59" ref="AM70:AM75">ROUND(AK70/AL70*100-100,1)</f>
        <v>0.6</v>
      </c>
      <c r="AN70" s="206">
        <f t="shared" si="15"/>
        <v>4452479</v>
      </c>
      <c r="AO70" s="207">
        <v>4526943</v>
      </c>
      <c r="AP70" s="184">
        <f aca="true" t="shared" si="60" ref="AP70:AP75">ROUND(AN70/AO70*100-100,1)</f>
        <v>-1.6</v>
      </c>
      <c r="AQ70" s="208">
        <f t="shared" si="44"/>
        <v>6552</v>
      </c>
      <c r="AR70" s="200"/>
      <c r="AS70" s="199">
        <f aca="true" t="shared" si="61" ref="AS70:AS102">AN70-AQ70</f>
        <v>4445927</v>
      </c>
      <c r="AT70" s="200">
        <v>4526943</v>
      </c>
      <c r="AU70" s="182">
        <f t="shared" si="45"/>
        <v>-1.8</v>
      </c>
      <c r="AV70" s="195"/>
      <c r="AW70" s="209"/>
      <c r="AX70" s="182"/>
      <c r="AY70" s="198">
        <f aca="true" t="shared" si="62" ref="AY70:AY75">AS70-AW70</f>
        <v>4445927</v>
      </c>
      <c r="AZ70" s="69"/>
      <c r="BA70" s="79">
        <v>6552</v>
      </c>
      <c r="BB70" s="69"/>
    </row>
    <row r="71" spans="1:54" ht="14.25" customHeight="1">
      <c r="A71" s="9" t="s">
        <v>427</v>
      </c>
      <c r="B71" s="2" t="s">
        <v>120</v>
      </c>
      <c r="C71" s="65">
        <v>5</v>
      </c>
      <c r="D71" s="14">
        <v>704</v>
      </c>
      <c r="E71" s="199">
        <v>6654360</v>
      </c>
      <c r="F71" s="200">
        <v>6643726</v>
      </c>
      <c r="G71" s="210">
        <f t="shared" si="46"/>
        <v>0.2</v>
      </c>
      <c r="H71" s="199">
        <v>133941</v>
      </c>
      <c r="I71" s="200">
        <v>138826</v>
      </c>
      <c r="J71" s="210">
        <f t="shared" si="47"/>
        <v>-3.5</v>
      </c>
      <c r="K71" s="199">
        <v>159117</v>
      </c>
      <c r="L71" s="200">
        <v>159116</v>
      </c>
      <c r="M71" s="210">
        <f t="shared" si="48"/>
        <v>0</v>
      </c>
      <c r="N71" s="199">
        <v>1049802</v>
      </c>
      <c r="O71" s="200">
        <v>1256963</v>
      </c>
      <c r="P71" s="210">
        <f t="shared" si="49"/>
        <v>-16.5</v>
      </c>
      <c r="Q71" s="199">
        <v>1008251</v>
      </c>
      <c r="R71" s="200">
        <v>1071130</v>
      </c>
      <c r="S71" s="182">
        <f t="shared" si="50"/>
        <v>-5.9</v>
      </c>
      <c r="T71" s="199">
        <v>636846</v>
      </c>
      <c r="U71" s="200">
        <v>622309</v>
      </c>
      <c r="V71" s="182">
        <f t="shared" si="51"/>
        <v>2.3</v>
      </c>
      <c r="W71" s="199">
        <f t="shared" si="52"/>
        <v>8368625</v>
      </c>
      <c r="X71" s="199">
        <f t="shared" si="53"/>
        <v>8647452</v>
      </c>
      <c r="Y71" s="182">
        <f t="shared" si="54"/>
        <v>-3.2</v>
      </c>
      <c r="Z71" s="203">
        <v>0</v>
      </c>
      <c r="AA71" s="200">
        <v>-1490</v>
      </c>
      <c r="AB71" s="200">
        <v>8368625</v>
      </c>
      <c r="AC71" s="289">
        <f t="shared" si="55"/>
        <v>8368625</v>
      </c>
      <c r="AD71" s="200">
        <v>8392052</v>
      </c>
      <c r="AE71" s="184">
        <f t="shared" si="56"/>
        <v>-0.3</v>
      </c>
      <c r="AF71" s="289">
        <v>6567030</v>
      </c>
      <c r="AG71" s="200">
        <v>6602797</v>
      </c>
      <c r="AH71" s="184">
        <f t="shared" si="57"/>
        <v>-0.5</v>
      </c>
      <c r="AI71" s="203">
        <v>0</v>
      </c>
      <c r="AJ71" s="200">
        <v>971</v>
      </c>
      <c r="AK71" s="199">
        <f t="shared" si="58"/>
        <v>6567030</v>
      </c>
      <c r="AL71" s="199">
        <v>6603768</v>
      </c>
      <c r="AM71" s="182">
        <f t="shared" si="59"/>
        <v>-0.6</v>
      </c>
      <c r="AN71" s="206">
        <f aca="true" t="shared" si="63" ref="AN71:AN80">AC71-AK71</f>
        <v>1801595</v>
      </c>
      <c r="AO71" s="207">
        <v>1788284</v>
      </c>
      <c r="AP71" s="184">
        <f t="shared" si="60"/>
        <v>0.7</v>
      </c>
      <c r="AQ71" s="208">
        <f t="shared" si="44"/>
        <v>7370</v>
      </c>
      <c r="AR71" s="200"/>
      <c r="AS71" s="199">
        <f t="shared" si="61"/>
        <v>1794225</v>
      </c>
      <c r="AT71" s="200">
        <v>1788284</v>
      </c>
      <c r="AU71" s="182">
        <f t="shared" si="45"/>
        <v>0.3</v>
      </c>
      <c r="AV71" s="195"/>
      <c r="AW71" s="209"/>
      <c r="AX71" s="182"/>
      <c r="AY71" s="199">
        <f>AS71-AW71</f>
        <v>1794225</v>
      </c>
      <c r="AZ71" s="69"/>
      <c r="BA71" s="79">
        <v>7370</v>
      </c>
      <c r="BB71" s="69"/>
    </row>
    <row r="72" spans="1:54" ht="14.25" customHeight="1">
      <c r="A72" s="10" t="s">
        <v>428</v>
      </c>
      <c r="B72" s="2" t="s">
        <v>120</v>
      </c>
      <c r="C72" s="65">
        <v>2</v>
      </c>
      <c r="D72" s="13">
        <v>379</v>
      </c>
      <c r="E72" s="199">
        <v>6605498</v>
      </c>
      <c r="F72" s="200">
        <v>6558349</v>
      </c>
      <c r="G72" s="210">
        <f t="shared" si="46"/>
        <v>0.7</v>
      </c>
      <c r="H72" s="199">
        <v>88160</v>
      </c>
      <c r="I72" s="200">
        <v>178660</v>
      </c>
      <c r="J72" s="210">
        <f t="shared" si="47"/>
        <v>-50.7</v>
      </c>
      <c r="K72" s="199">
        <v>171459</v>
      </c>
      <c r="L72" s="200">
        <v>174482</v>
      </c>
      <c r="M72" s="210">
        <f t="shared" si="48"/>
        <v>-1.7</v>
      </c>
      <c r="N72" s="199">
        <v>1011927</v>
      </c>
      <c r="O72" s="200">
        <v>1405954</v>
      </c>
      <c r="P72" s="210">
        <f t="shared" si="49"/>
        <v>-28</v>
      </c>
      <c r="Q72" s="199">
        <v>2132018</v>
      </c>
      <c r="R72" s="200">
        <v>2147011</v>
      </c>
      <c r="S72" s="182">
        <f t="shared" si="50"/>
        <v>-0.7</v>
      </c>
      <c r="T72" s="199">
        <v>363222</v>
      </c>
      <c r="U72" s="200">
        <v>476692</v>
      </c>
      <c r="V72" s="182">
        <f t="shared" si="51"/>
        <v>-23.8</v>
      </c>
      <c r="W72" s="199">
        <f t="shared" si="52"/>
        <v>9645840</v>
      </c>
      <c r="X72" s="199">
        <f t="shared" si="53"/>
        <v>9987764</v>
      </c>
      <c r="Y72" s="182">
        <f t="shared" si="54"/>
        <v>-3.4</v>
      </c>
      <c r="Z72" s="203">
        <v>244</v>
      </c>
      <c r="AA72" s="200">
        <v>0</v>
      </c>
      <c r="AB72" s="200">
        <v>9645840</v>
      </c>
      <c r="AC72" s="289">
        <f t="shared" si="55"/>
        <v>9646084</v>
      </c>
      <c r="AD72" s="200">
        <v>9650090</v>
      </c>
      <c r="AE72" s="184">
        <f t="shared" si="56"/>
        <v>0</v>
      </c>
      <c r="AF72" s="289">
        <v>3047496</v>
      </c>
      <c r="AG72" s="200">
        <v>2958304</v>
      </c>
      <c r="AH72" s="184">
        <f t="shared" si="57"/>
        <v>3</v>
      </c>
      <c r="AI72" s="203">
        <v>7335</v>
      </c>
      <c r="AJ72" s="200">
        <v>0</v>
      </c>
      <c r="AK72" s="199">
        <f t="shared" si="58"/>
        <v>3054831</v>
      </c>
      <c r="AL72" s="199">
        <v>2958304</v>
      </c>
      <c r="AM72" s="182">
        <f t="shared" si="59"/>
        <v>3.3</v>
      </c>
      <c r="AN72" s="206">
        <f t="shared" si="63"/>
        <v>6591253</v>
      </c>
      <c r="AO72" s="207">
        <v>6691786</v>
      </c>
      <c r="AP72" s="184">
        <f t="shared" si="60"/>
        <v>-1.5</v>
      </c>
      <c r="AQ72" s="208">
        <f t="shared" si="44"/>
        <v>8495</v>
      </c>
      <c r="AR72" s="200"/>
      <c r="AS72" s="199">
        <f t="shared" si="61"/>
        <v>6582758</v>
      </c>
      <c r="AT72" s="200">
        <v>6691786</v>
      </c>
      <c r="AU72" s="182">
        <f t="shared" si="45"/>
        <v>-1.6</v>
      </c>
      <c r="AV72" s="195"/>
      <c r="AW72" s="209"/>
      <c r="AX72" s="182"/>
      <c r="AY72" s="198">
        <f t="shared" si="62"/>
        <v>6582758</v>
      </c>
      <c r="AZ72" s="69"/>
      <c r="BA72" s="79">
        <v>8495</v>
      </c>
      <c r="BB72" s="69"/>
    </row>
    <row r="73" spans="1:54" ht="14.25" customHeight="1">
      <c r="A73" s="10" t="s">
        <v>429</v>
      </c>
      <c r="B73" s="2" t="s">
        <v>120</v>
      </c>
      <c r="C73" s="65">
        <v>3</v>
      </c>
      <c r="D73" s="14">
        <v>587</v>
      </c>
      <c r="E73" s="199">
        <v>6727296</v>
      </c>
      <c r="F73" s="200">
        <v>6675509</v>
      </c>
      <c r="G73" s="210">
        <f t="shared" si="46"/>
        <v>0.8</v>
      </c>
      <c r="H73" s="199">
        <v>97962</v>
      </c>
      <c r="I73" s="200">
        <v>170813</v>
      </c>
      <c r="J73" s="210">
        <f t="shared" si="47"/>
        <v>-42.6</v>
      </c>
      <c r="K73" s="199">
        <v>136041</v>
      </c>
      <c r="L73" s="200">
        <v>139506</v>
      </c>
      <c r="M73" s="210">
        <f t="shared" si="48"/>
        <v>-2.5</v>
      </c>
      <c r="N73" s="199">
        <v>942863</v>
      </c>
      <c r="O73" s="200">
        <v>1461623</v>
      </c>
      <c r="P73" s="210">
        <f t="shared" si="49"/>
        <v>-35.5</v>
      </c>
      <c r="Q73" s="199">
        <v>1251571</v>
      </c>
      <c r="R73" s="200">
        <v>1238070</v>
      </c>
      <c r="S73" s="182">
        <f t="shared" si="50"/>
        <v>1.1</v>
      </c>
      <c r="T73" s="199">
        <v>594265</v>
      </c>
      <c r="U73" s="200">
        <v>591476</v>
      </c>
      <c r="V73" s="182">
        <f t="shared" si="51"/>
        <v>0.5</v>
      </c>
      <c r="W73" s="199">
        <f t="shared" si="52"/>
        <v>8561468</v>
      </c>
      <c r="X73" s="199">
        <f t="shared" si="53"/>
        <v>9094045</v>
      </c>
      <c r="Y73" s="182">
        <f t="shared" si="54"/>
        <v>-5.9</v>
      </c>
      <c r="Z73" s="203">
        <v>-354</v>
      </c>
      <c r="AA73" s="200">
        <v>0</v>
      </c>
      <c r="AB73" s="200">
        <v>8561468</v>
      </c>
      <c r="AC73" s="289">
        <f t="shared" si="55"/>
        <v>8561114</v>
      </c>
      <c r="AD73" s="200">
        <v>8590815</v>
      </c>
      <c r="AE73" s="184">
        <f t="shared" si="56"/>
        <v>-0.3</v>
      </c>
      <c r="AF73" s="289">
        <v>4948860</v>
      </c>
      <c r="AG73" s="200">
        <v>4862831</v>
      </c>
      <c r="AH73" s="184">
        <f t="shared" si="57"/>
        <v>1.8</v>
      </c>
      <c r="AI73" s="203">
        <v>2713</v>
      </c>
      <c r="AJ73" s="200">
        <v>0</v>
      </c>
      <c r="AK73" s="199">
        <f t="shared" si="58"/>
        <v>4951573</v>
      </c>
      <c r="AL73" s="199">
        <v>4862831</v>
      </c>
      <c r="AM73" s="182">
        <f t="shared" si="59"/>
        <v>1.8</v>
      </c>
      <c r="AN73" s="206">
        <f t="shared" si="63"/>
        <v>3609541</v>
      </c>
      <c r="AO73" s="207">
        <v>3727984</v>
      </c>
      <c r="AP73" s="184">
        <f t="shared" si="60"/>
        <v>-3.2</v>
      </c>
      <c r="AQ73" s="208">
        <f t="shared" si="44"/>
        <v>7540</v>
      </c>
      <c r="AR73" s="200"/>
      <c r="AS73" s="199">
        <f t="shared" si="61"/>
        <v>3602001</v>
      </c>
      <c r="AT73" s="200">
        <v>3727984</v>
      </c>
      <c r="AU73" s="182">
        <f t="shared" si="45"/>
        <v>-3.4</v>
      </c>
      <c r="AV73" s="195"/>
      <c r="AW73" s="209"/>
      <c r="AX73" s="182"/>
      <c r="AY73" s="198">
        <f t="shared" si="62"/>
        <v>3602001</v>
      </c>
      <c r="AZ73" s="69"/>
      <c r="BA73" s="79">
        <v>7540</v>
      </c>
      <c r="BB73" s="69"/>
    </row>
    <row r="74" spans="1:54" ht="14.25" customHeight="1">
      <c r="A74" s="5" t="s">
        <v>430</v>
      </c>
      <c r="B74" s="2" t="s">
        <v>119</v>
      </c>
      <c r="C74" s="65">
        <v>1</v>
      </c>
      <c r="D74" s="15">
        <v>116</v>
      </c>
      <c r="E74" s="199">
        <v>11264187</v>
      </c>
      <c r="F74" s="200">
        <v>11501175</v>
      </c>
      <c r="G74" s="210">
        <f t="shared" si="46"/>
        <v>-2.1</v>
      </c>
      <c r="H74" s="199">
        <v>139180</v>
      </c>
      <c r="I74" s="200">
        <v>319967</v>
      </c>
      <c r="J74" s="210">
        <f t="shared" si="47"/>
        <v>-56.5</v>
      </c>
      <c r="K74" s="199">
        <v>219096</v>
      </c>
      <c r="L74" s="200">
        <v>222669</v>
      </c>
      <c r="M74" s="210">
        <f t="shared" si="48"/>
        <v>-1.6</v>
      </c>
      <c r="N74" s="199">
        <v>1472438</v>
      </c>
      <c r="O74" s="200">
        <v>2443361</v>
      </c>
      <c r="P74" s="210">
        <f t="shared" si="49"/>
        <v>-39.7</v>
      </c>
      <c r="Q74" s="199">
        <v>3318487</v>
      </c>
      <c r="R74" s="200">
        <v>3346569</v>
      </c>
      <c r="S74" s="182">
        <f t="shared" si="50"/>
        <v>-0.8</v>
      </c>
      <c r="T74" s="199">
        <v>618402</v>
      </c>
      <c r="U74" s="200">
        <v>753277</v>
      </c>
      <c r="V74" s="182">
        <f t="shared" si="51"/>
        <v>-17.9</v>
      </c>
      <c r="W74" s="199">
        <f t="shared" si="52"/>
        <v>15794986</v>
      </c>
      <c r="X74" s="199">
        <f t="shared" si="53"/>
        <v>17080464</v>
      </c>
      <c r="Y74" s="182">
        <f t="shared" si="54"/>
        <v>-7.5</v>
      </c>
      <c r="Z74" s="203">
        <v>32601</v>
      </c>
      <c r="AA74" s="200">
        <v>35007</v>
      </c>
      <c r="AB74" s="200">
        <v>15794986</v>
      </c>
      <c r="AC74" s="289">
        <f t="shared" si="55"/>
        <v>15827587</v>
      </c>
      <c r="AD74" s="200">
        <v>15794437</v>
      </c>
      <c r="AE74" s="184">
        <f t="shared" si="56"/>
        <v>0.2</v>
      </c>
      <c r="AF74" s="289">
        <v>4883942</v>
      </c>
      <c r="AG74" s="200">
        <v>4886805</v>
      </c>
      <c r="AH74" s="184">
        <f t="shared" si="57"/>
        <v>-0.1</v>
      </c>
      <c r="AI74" s="203">
        <v>-1352</v>
      </c>
      <c r="AJ74" s="200">
        <v>0</v>
      </c>
      <c r="AK74" s="199">
        <f t="shared" si="58"/>
        <v>4882590</v>
      </c>
      <c r="AL74" s="199">
        <v>4886805</v>
      </c>
      <c r="AM74" s="182">
        <f t="shared" si="59"/>
        <v>-0.1</v>
      </c>
      <c r="AN74" s="206">
        <f t="shared" si="63"/>
        <v>10944997</v>
      </c>
      <c r="AO74" s="207">
        <v>10907632</v>
      </c>
      <c r="AP74" s="184">
        <f t="shared" si="60"/>
        <v>0.3</v>
      </c>
      <c r="AQ74" s="208">
        <f t="shared" si="44"/>
        <v>13939</v>
      </c>
      <c r="AR74" s="200"/>
      <c r="AS74" s="199">
        <f t="shared" si="61"/>
        <v>10931058</v>
      </c>
      <c r="AT74" s="200">
        <v>10907632</v>
      </c>
      <c r="AU74" s="182">
        <f t="shared" si="45"/>
        <v>0.2</v>
      </c>
      <c r="AV74" s="195"/>
      <c r="AW74" s="209"/>
      <c r="AX74" s="182"/>
      <c r="AY74" s="198">
        <f t="shared" si="62"/>
        <v>10931058</v>
      </c>
      <c r="AZ74" s="69"/>
      <c r="BA74" s="79">
        <v>13939</v>
      </c>
      <c r="BB74" s="69"/>
    </row>
    <row r="75" spans="1:54" ht="14.25" customHeight="1">
      <c r="A75" s="5" t="s">
        <v>431</v>
      </c>
      <c r="B75" s="2" t="s">
        <v>119</v>
      </c>
      <c r="C75" s="65">
        <v>1</v>
      </c>
      <c r="D75" s="15">
        <v>133</v>
      </c>
      <c r="E75" s="199">
        <v>8612856</v>
      </c>
      <c r="F75" s="200">
        <v>8634224</v>
      </c>
      <c r="G75" s="182">
        <f t="shared" si="46"/>
        <v>-0.2</v>
      </c>
      <c r="H75" s="199">
        <v>122272</v>
      </c>
      <c r="I75" s="200">
        <v>247471</v>
      </c>
      <c r="J75" s="184">
        <f t="shared" si="47"/>
        <v>-50.6</v>
      </c>
      <c r="K75" s="199">
        <v>205884</v>
      </c>
      <c r="L75" s="200">
        <v>208281</v>
      </c>
      <c r="M75" s="184">
        <f t="shared" si="48"/>
        <v>-1.2</v>
      </c>
      <c r="N75" s="199">
        <v>1179256</v>
      </c>
      <c r="O75" s="200">
        <v>1839262</v>
      </c>
      <c r="P75" s="184">
        <f t="shared" si="49"/>
        <v>-35.9</v>
      </c>
      <c r="Q75" s="199">
        <v>2282889</v>
      </c>
      <c r="R75" s="200">
        <v>2218637</v>
      </c>
      <c r="S75" s="182">
        <f t="shared" si="50"/>
        <v>2.9</v>
      </c>
      <c r="T75" s="199">
        <v>506238</v>
      </c>
      <c r="U75" s="200">
        <v>598866</v>
      </c>
      <c r="V75" s="182">
        <f t="shared" si="51"/>
        <v>-15.5</v>
      </c>
      <c r="W75" s="199">
        <f t="shared" si="52"/>
        <v>11896919</v>
      </c>
      <c r="X75" s="199">
        <f t="shared" si="53"/>
        <v>12549009</v>
      </c>
      <c r="Y75" s="182">
        <f t="shared" si="54"/>
        <v>-5.2</v>
      </c>
      <c r="Z75" s="203">
        <v>-203</v>
      </c>
      <c r="AA75" s="200">
        <v>0</v>
      </c>
      <c r="AB75" s="200">
        <v>11896919</v>
      </c>
      <c r="AC75" s="289">
        <f t="shared" si="55"/>
        <v>11896716</v>
      </c>
      <c r="AD75" s="200">
        <v>11774155</v>
      </c>
      <c r="AE75" s="184">
        <f t="shared" si="56"/>
        <v>1</v>
      </c>
      <c r="AF75" s="289">
        <v>4025510</v>
      </c>
      <c r="AG75" s="200">
        <v>3974587</v>
      </c>
      <c r="AH75" s="184">
        <f t="shared" si="57"/>
        <v>1.3</v>
      </c>
      <c r="AI75" s="203">
        <v>-1641</v>
      </c>
      <c r="AJ75" s="200">
        <v>0</v>
      </c>
      <c r="AK75" s="199">
        <f t="shared" si="58"/>
        <v>4023869</v>
      </c>
      <c r="AL75" s="199">
        <v>3974587</v>
      </c>
      <c r="AM75" s="182">
        <f t="shared" si="59"/>
        <v>1.2</v>
      </c>
      <c r="AN75" s="206">
        <f t="shared" si="63"/>
        <v>7872847</v>
      </c>
      <c r="AO75" s="207">
        <v>7799568</v>
      </c>
      <c r="AP75" s="184">
        <f t="shared" si="60"/>
        <v>0.9</v>
      </c>
      <c r="AQ75" s="208">
        <f t="shared" si="44"/>
        <v>10478</v>
      </c>
      <c r="AR75" s="200"/>
      <c r="AS75" s="199">
        <f t="shared" si="61"/>
        <v>7862369</v>
      </c>
      <c r="AT75" s="200">
        <v>7799568</v>
      </c>
      <c r="AU75" s="182">
        <f t="shared" si="45"/>
        <v>0.8</v>
      </c>
      <c r="AV75" s="195"/>
      <c r="AW75" s="209"/>
      <c r="AX75" s="182"/>
      <c r="AY75" s="198">
        <f t="shared" si="62"/>
        <v>7862369</v>
      </c>
      <c r="AZ75" s="69"/>
      <c r="BA75" s="79">
        <v>10478</v>
      </c>
      <c r="BB75" s="69"/>
    </row>
    <row r="76" spans="1:54" ht="14.25" customHeight="1">
      <c r="A76" s="7" t="s">
        <v>82</v>
      </c>
      <c r="B76" s="2" t="s">
        <v>120</v>
      </c>
      <c r="C76" s="65">
        <v>4</v>
      </c>
      <c r="D76" s="14">
        <v>661</v>
      </c>
      <c r="E76" s="199">
        <v>6551951</v>
      </c>
      <c r="F76" s="200">
        <v>6665414</v>
      </c>
      <c r="G76" s="210">
        <f aca="true" t="shared" si="64" ref="G76:G100">ROUND(E76/F76*100-100,1)</f>
        <v>-1.7</v>
      </c>
      <c r="H76" s="199">
        <v>90941</v>
      </c>
      <c r="I76" s="200">
        <v>89071</v>
      </c>
      <c r="J76" s="210">
        <f aca="true" t="shared" si="65" ref="J76:J100">ROUND(H76/I76*100-100,1)</f>
        <v>2.1</v>
      </c>
      <c r="K76" s="199">
        <v>185178</v>
      </c>
      <c r="L76" s="200">
        <v>190924</v>
      </c>
      <c r="M76" s="210">
        <f aca="true" t="shared" si="66" ref="M76:M100">ROUND(K76/L76*100-100,1)</f>
        <v>-3</v>
      </c>
      <c r="N76" s="199">
        <v>851068</v>
      </c>
      <c r="O76" s="200">
        <v>880184</v>
      </c>
      <c r="P76" s="210">
        <f aca="true" t="shared" si="67" ref="P76:P100">ROUND(N76/O76*100-100,1)</f>
        <v>-3.3</v>
      </c>
      <c r="Q76" s="199">
        <v>1237007</v>
      </c>
      <c r="R76" s="200">
        <v>1205096</v>
      </c>
      <c r="S76" s="182">
        <f aca="true" t="shared" si="68" ref="S76:S100">ROUND(Q76/R76*100-100,1)</f>
        <v>2.6</v>
      </c>
      <c r="T76" s="199">
        <v>492649</v>
      </c>
      <c r="U76" s="200">
        <v>632424</v>
      </c>
      <c r="V76" s="182">
        <f aca="true" t="shared" si="69" ref="V76:V100">ROUND(T76/U76*100-100,1)</f>
        <v>-22.1</v>
      </c>
      <c r="W76" s="199">
        <f>E76+H76+K76+N76+Q76-T76</f>
        <v>8423496</v>
      </c>
      <c r="X76" s="199">
        <f t="shared" si="53"/>
        <v>8398265</v>
      </c>
      <c r="Y76" s="182">
        <f aca="true" t="shared" si="70" ref="Y76:Y100">ROUND(W76/X76*100-100,1)</f>
        <v>0.3</v>
      </c>
      <c r="Z76" s="203">
        <v>0</v>
      </c>
      <c r="AA76" s="200">
        <v>-2278</v>
      </c>
      <c r="AB76" s="200">
        <v>8423496</v>
      </c>
      <c r="AC76" s="289">
        <f>Z76+AB76</f>
        <v>8423496</v>
      </c>
      <c r="AD76" s="200">
        <v>8395987</v>
      </c>
      <c r="AE76" s="184">
        <f aca="true" t="shared" si="71" ref="AE76:AE100">ROUND(AC76/AD76*100-100,1)</f>
        <v>0.3</v>
      </c>
      <c r="AF76" s="289">
        <v>4105509</v>
      </c>
      <c r="AG76" s="200">
        <v>4155917</v>
      </c>
      <c r="AH76" s="184">
        <f aca="true" t="shared" si="72" ref="AH76:AH100">ROUND(AF76/AG76*100-100,1)</f>
        <v>-1.2</v>
      </c>
      <c r="AI76" s="203">
        <v>0</v>
      </c>
      <c r="AJ76" s="200">
        <v>-1541</v>
      </c>
      <c r="AK76" s="199">
        <f>AF76+AI76</f>
        <v>4105509</v>
      </c>
      <c r="AL76" s="199">
        <v>4154376</v>
      </c>
      <c r="AM76" s="182">
        <f aca="true" t="shared" si="73" ref="AM76:AM100">ROUND(AK76/AL76*100-100,1)</f>
        <v>-1.2</v>
      </c>
      <c r="AN76" s="206">
        <f t="shared" si="63"/>
        <v>4317987</v>
      </c>
      <c r="AO76" s="207">
        <v>4241611</v>
      </c>
      <c r="AP76" s="184">
        <f aca="true" t="shared" si="74" ref="AP76:AP100">ROUND(AN76/AO76*100-100,1)</f>
        <v>1.8</v>
      </c>
      <c r="AQ76" s="239"/>
      <c r="AR76" s="240"/>
      <c r="AS76" s="233"/>
      <c r="AT76" s="234"/>
      <c r="AU76" s="235"/>
      <c r="AV76" s="195"/>
      <c r="AW76" s="196"/>
      <c r="AX76" s="236"/>
      <c r="AY76" s="198">
        <f>AS76-AW76</f>
        <v>0</v>
      </c>
      <c r="AZ76" s="69"/>
      <c r="BA76" s="79">
        <v>7419</v>
      </c>
      <c r="BB76" s="69"/>
    </row>
    <row r="77" spans="1:54" ht="14.25" customHeight="1">
      <c r="A77" s="8" t="s">
        <v>83</v>
      </c>
      <c r="B77" s="559"/>
      <c r="C77" s="560"/>
      <c r="D77" s="561"/>
      <c r="E77" s="199">
        <v>6667216</v>
      </c>
      <c r="F77" s="200">
        <v>6728540</v>
      </c>
      <c r="G77" s="210">
        <f t="shared" si="64"/>
        <v>-0.9</v>
      </c>
      <c r="H77" s="199">
        <v>128632</v>
      </c>
      <c r="I77" s="200">
        <v>125992</v>
      </c>
      <c r="J77" s="210">
        <f t="shared" si="65"/>
        <v>2.1</v>
      </c>
      <c r="K77" s="199">
        <v>185174</v>
      </c>
      <c r="L77" s="200">
        <v>190920</v>
      </c>
      <c r="M77" s="210">
        <f t="shared" si="66"/>
        <v>-3</v>
      </c>
      <c r="N77" s="199">
        <v>1209901</v>
      </c>
      <c r="O77" s="200">
        <v>1225921</v>
      </c>
      <c r="P77" s="210">
        <f t="shared" si="67"/>
        <v>-1.3</v>
      </c>
      <c r="Q77" s="199">
        <v>1237011</v>
      </c>
      <c r="R77" s="200">
        <v>1205098</v>
      </c>
      <c r="S77" s="182">
        <f t="shared" si="68"/>
        <v>2.6</v>
      </c>
      <c r="T77" s="199">
        <v>427010</v>
      </c>
      <c r="U77" s="200">
        <v>554560</v>
      </c>
      <c r="V77" s="182">
        <f t="shared" si="69"/>
        <v>-23</v>
      </c>
      <c r="W77" s="199">
        <f>E77+H77+K77+N77+Q77-T77</f>
        <v>9000924</v>
      </c>
      <c r="X77" s="199">
        <f t="shared" si="53"/>
        <v>8921911</v>
      </c>
      <c r="Y77" s="182">
        <f t="shared" si="70"/>
        <v>0.9</v>
      </c>
      <c r="Z77" s="203">
        <v>0</v>
      </c>
      <c r="AA77" s="200">
        <v>-2278</v>
      </c>
      <c r="AB77" s="200">
        <v>8540293</v>
      </c>
      <c r="AC77" s="289">
        <f>Z77+AB77</f>
        <v>8540293</v>
      </c>
      <c r="AD77" s="200">
        <v>8607577</v>
      </c>
      <c r="AE77" s="184">
        <f t="shared" si="71"/>
        <v>-0.8</v>
      </c>
      <c r="AF77" s="289">
        <v>4105486</v>
      </c>
      <c r="AG77" s="200">
        <v>4155904</v>
      </c>
      <c r="AH77" s="184">
        <f t="shared" si="72"/>
        <v>-1.2</v>
      </c>
      <c r="AI77" s="203">
        <v>0</v>
      </c>
      <c r="AJ77" s="200">
        <v>-1541</v>
      </c>
      <c r="AK77" s="199">
        <f>AF77+AI77</f>
        <v>4105486</v>
      </c>
      <c r="AL77" s="199">
        <v>4154363</v>
      </c>
      <c r="AM77" s="182">
        <f t="shared" si="73"/>
        <v>-1.2</v>
      </c>
      <c r="AN77" s="206">
        <f t="shared" si="63"/>
        <v>4434807</v>
      </c>
      <c r="AO77" s="207">
        <v>4453214</v>
      </c>
      <c r="AP77" s="184">
        <f t="shared" si="74"/>
        <v>-0.4</v>
      </c>
      <c r="AQ77" s="208">
        <f>BA77</f>
        <v>7522</v>
      </c>
      <c r="AR77" s="200"/>
      <c r="AS77" s="199">
        <f t="shared" si="61"/>
        <v>4427285</v>
      </c>
      <c r="AT77" s="200">
        <v>4453214</v>
      </c>
      <c r="AU77" s="182">
        <f>ROUND(AS77/AT77*100-100,1)</f>
        <v>-0.6</v>
      </c>
      <c r="AV77" s="195"/>
      <c r="AW77" s="209"/>
      <c r="AX77" s="182"/>
      <c r="AY77" s="198">
        <f>AS77-AW77</f>
        <v>4427285</v>
      </c>
      <c r="AZ77" s="69"/>
      <c r="BA77" s="79">
        <v>7522</v>
      </c>
      <c r="BB77" s="69"/>
    </row>
    <row r="78" spans="1:54" ht="14.25" customHeight="1">
      <c r="A78" s="112" t="s">
        <v>92</v>
      </c>
      <c r="B78" s="2" t="s">
        <v>120</v>
      </c>
      <c r="C78" s="65">
        <v>4</v>
      </c>
      <c r="D78" s="11">
        <v>680</v>
      </c>
      <c r="E78" s="199">
        <v>2519290</v>
      </c>
      <c r="F78" s="200">
        <v>2529079</v>
      </c>
      <c r="G78" s="210">
        <f t="shared" si="64"/>
        <v>-0.4</v>
      </c>
      <c r="H78" s="199">
        <v>43994</v>
      </c>
      <c r="I78" s="200">
        <v>43081</v>
      </c>
      <c r="J78" s="210">
        <f t="shared" si="65"/>
        <v>2.1</v>
      </c>
      <c r="K78" s="199">
        <v>67697</v>
      </c>
      <c r="L78" s="200">
        <v>69799</v>
      </c>
      <c r="M78" s="210">
        <f t="shared" si="66"/>
        <v>-3</v>
      </c>
      <c r="N78" s="199">
        <v>435715</v>
      </c>
      <c r="O78" s="200">
        <v>438533</v>
      </c>
      <c r="P78" s="210">
        <f t="shared" si="67"/>
        <v>-0.6</v>
      </c>
      <c r="Q78" s="199">
        <v>448024</v>
      </c>
      <c r="R78" s="200">
        <v>437354</v>
      </c>
      <c r="S78" s="182">
        <f t="shared" si="68"/>
        <v>2.4</v>
      </c>
      <c r="T78" s="199">
        <v>156789</v>
      </c>
      <c r="U78" s="200">
        <v>197293</v>
      </c>
      <c r="V78" s="182">
        <f t="shared" si="69"/>
        <v>-20.5</v>
      </c>
      <c r="W78" s="199">
        <f>E78+H78+K78+N78+Q78-T78</f>
        <v>3357931</v>
      </c>
      <c r="X78" s="199">
        <f t="shared" si="53"/>
        <v>3320553</v>
      </c>
      <c r="Y78" s="182">
        <f t="shared" si="70"/>
        <v>1.1</v>
      </c>
      <c r="Z78" s="203">
        <v>0</v>
      </c>
      <c r="AA78" s="200">
        <v>-338</v>
      </c>
      <c r="AB78" s="200">
        <v>3180571</v>
      </c>
      <c r="AC78" s="289">
        <f>Z78+AB78</f>
        <v>3180571</v>
      </c>
      <c r="AD78" s="200">
        <v>3200932</v>
      </c>
      <c r="AE78" s="184">
        <f t="shared" si="71"/>
        <v>-0.6</v>
      </c>
      <c r="AF78" s="289">
        <v>1465387</v>
      </c>
      <c r="AG78" s="200">
        <v>1484074</v>
      </c>
      <c r="AH78" s="184">
        <f t="shared" si="72"/>
        <v>-1.3</v>
      </c>
      <c r="AI78" s="203">
        <v>0</v>
      </c>
      <c r="AJ78" s="200">
        <v>-469</v>
      </c>
      <c r="AK78" s="199">
        <f>AF78+AI78</f>
        <v>1465387</v>
      </c>
      <c r="AL78" s="199">
        <v>1483605</v>
      </c>
      <c r="AM78" s="182">
        <f t="shared" si="73"/>
        <v>-1.2</v>
      </c>
      <c r="AN78" s="206">
        <f t="shared" si="63"/>
        <v>1715184</v>
      </c>
      <c r="AO78" s="207">
        <v>1717327</v>
      </c>
      <c r="AP78" s="184">
        <f t="shared" si="74"/>
        <v>-0.1</v>
      </c>
      <c r="AQ78" s="208">
        <f>BA78</f>
        <v>2801</v>
      </c>
      <c r="AR78" s="200"/>
      <c r="AS78" s="199">
        <f t="shared" si="61"/>
        <v>1712383</v>
      </c>
      <c r="AT78" s="200">
        <v>1717327</v>
      </c>
      <c r="AU78" s="182">
        <f>ROUND(AS78/AT78*100-100,1)</f>
        <v>-0.3</v>
      </c>
      <c r="AV78" s="195"/>
      <c r="AW78" s="209"/>
      <c r="AX78" s="182"/>
      <c r="AY78" s="198">
        <f>AS78-AW78</f>
        <v>1712383</v>
      </c>
      <c r="AZ78" s="69"/>
      <c r="BA78" s="79">
        <v>2801</v>
      </c>
      <c r="BB78" s="69"/>
    </row>
    <row r="79" spans="1:54" ht="14.25" customHeight="1">
      <c r="A79" s="115" t="s">
        <v>93</v>
      </c>
      <c r="B79" s="2" t="s">
        <v>120</v>
      </c>
      <c r="C79" s="65">
        <v>4</v>
      </c>
      <c r="D79" s="13">
        <v>676</v>
      </c>
      <c r="E79" s="199">
        <v>1594208</v>
      </c>
      <c r="F79" s="200">
        <v>1591464</v>
      </c>
      <c r="G79" s="210">
        <f t="shared" si="64"/>
        <v>0.2</v>
      </c>
      <c r="H79" s="199">
        <v>36386</v>
      </c>
      <c r="I79" s="200">
        <v>35643</v>
      </c>
      <c r="J79" s="210">
        <f t="shared" si="65"/>
        <v>2.1</v>
      </c>
      <c r="K79" s="199">
        <v>38675</v>
      </c>
      <c r="L79" s="200">
        <v>39875</v>
      </c>
      <c r="M79" s="210">
        <f t="shared" si="66"/>
        <v>-3</v>
      </c>
      <c r="N79" s="199">
        <v>323289</v>
      </c>
      <c r="O79" s="200">
        <v>332930</v>
      </c>
      <c r="P79" s="210">
        <f t="shared" si="67"/>
        <v>-2.9</v>
      </c>
      <c r="Q79" s="199">
        <v>332291</v>
      </c>
      <c r="R79" s="200">
        <v>322571</v>
      </c>
      <c r="S79" s="182">
        <f t="shared" si="68"/>
        <v>3</v>
      </c>
      <c r="T79" s="199">
        <v>102199</v>
      </c>
      <c r="U79" s="200">
        <v>133525</v>
      </c>
      <c r="V79" s="182">
        <f t="shared" si="69"/>
        <v>-23.5</v>
      </c>
      <c r="W79" s="199">
        <f>E79+H79+K79+N79+Q79-T79</f>
        <v>2222650</v>
      </c>
      <c r="X79" s="199">
        <f t="shared" si="53"/>
        <v>2188958</v>
      </c>
      <c r="Y79" s="182">
        <f t="shared" si="70"/>
        <v>1.5</v>
      </c>
      <c r="Z79" s="203">
        <v>0</v>
      </c>
      <c r="AA79" s="200">
        <v>-501</v>
      </c>
      <c r="AB79" s="200">
        <v>2107042</v>
      </c>
      <c r="AC79" s="289">
        <f>Z79+AB79</f>
        <v>2107042</v>
      </c>
      <c r="AD79" s="200">
        <v>2111058</v>
      </c>
      <c r="AE79" s="184">
        <f t="shared" si="71"/>
        <v>-0.2</v>
      </c>
      <c r="AF79" s="289">
        <v>989031</v>
      </c>
      <c r="AG79" s="200">
        <v>1002821</v>
      </c>
      <c r="AH79" s="184">
        <f t="shared" si="72"/>
        <v>-1.4</v>
      </c>
      <c r="AI79" s="203">
        <v>0</v>
      </c>
      <c r="AJ79" s="200">
        <v>-430</v>
      </c>
      <c r="AK79" s="199">
        <f>AF79+AI79</f>
        <v>989031</v>
      </c>
      <c r="AL79" s="199">
        <v>1002391</v>
      </c>
      <c r="AM79" s="182">
        <f t="shared" si="73"/>
        <v>-1.3</v>
      </c>
      <c r="AN79" s="206">
        <f t="shared" si="63"/>
        <v>1118011</v>
      </c>
      <c r="AO79" s="207">
        <v>1108667</v>
      </c>
      <c r="AP79" s="184">
        <f t="shared" si="74"/>
        <v>0.8</v>
      </c>
      <c r="AQ79" s="208">
        <f>BA79</f>
        <v>1856</v>
      </c>
      <c r="AR79" s="200"/>
      <c r="AS79" s="199">
        <f t="shared" si="61"/>
        <v>1116155</v>
      </c>
      <c r="AT79" s="200">
        <v>1108667</v>
      </c>
      <c r="AU79" s="182">
        <f>ROUND(AS79/AT79*100-100,1)</f>
        <v>0.7</v>
      </c>
      <c r="AV79" s="195"/>
      <c r="AW79" s="209"/>
      <c r="AX79" s="182"/>
      <c r="AY79" s="198">
        <f>AS79-AW79</f>
        <v>1116155</v>
      </c>
      <c r="AZ79" s="69"/>
      <c r="BA79" s="79">
        <v>1856</v>
      </c>
      <c r="BB79" s="69"/>
    </row>
    <row r="80" spans="1:54" ht="14.25" customHeight="1">
      <c r="A80" s="114" t="s">
        <v>94</v>
      </c>
      <c r="B80" s="3" t="s">
        <v>120</v>
      </c>
      <c r="C80" s="72">
        <v>4</v>
      </c>
      <c r="D80" s="12">
        <v>620</v>
      </c>
      <c r="E80" s="250">
        <v>2553718</v>
      </c>
      <c r="F80" s="251">
        <v>2607997</v>
      </c>
      <c r="G80" s="252">
        <f t="shared" si="64"/>
        <v>-2.1</v>
      </c>
      <c r="H80" s="253">
        <v>48252</v>
      </c>
      <c r="I80" s="251">
        <v>47268</v>
      </c>
      <c r="J80" s="252">
        <f t="shared" si="65"/>
        <v>2.1</v>
      </c>
      <c r="K80" s="253">
        <v>78802</v>
      </c>
      <c r="L80" s="251">
        <v>81246</v>
      </c>
      <c r="M80" s="252">
        <f t="shared" si="66"/>
        <v>-3</v>
      </c>
      <c r="N80" s="250">
        <v>450897</v>
      </c>
      <c r="O80" s="251">
        <v>454458</v>
      </c>
      <c r="P80" s="252">
        <f t="shared" si="67"/>
        <v>-0.8</v>
      </c>
      <c r="Q80" s="250">
        <v>456696</v>
      </c>
      <c r="R80" s="251">
        <v>445173</v>
      </c>
      <c r="S80" s="242">
        <f t="shared" si="68"/>
        <v>2.6</v>
      </c>
      <c r="T80" s="250">
        <v>168022</v>
      </c>
      <c r="U80" s="251">
        <v>223742</v>
      </c>
      <c r="V80" s="237">
        <f t="shared" si="69"/>
        <v>-24.9</v>
      </c>
      <c r="W80" s="253">
        <f>E80+H80+K80+N80+Q80-T80</f>
        <v>3420343</v>
      </c>
      <c r="X80" s="253">
        <f t="shared" si="53"/>
        <v>3412400</v>
      </c>
      <c r="Y80" s="242">
        <f t="shared" si="70"/>
        <v>0.2</v>
      </c>
      <c r="Z80" s="254">
        <v>0</v>
      </c>
      <c r="AA80" s="251">
        <v>-1439</v>
      </c>
      <c r="AB80" s="251">
        <v>3252680</v>
      </c>
      <c r="AC80" s="290">
        <f>Z80+AB80</f>
        <v>3252680</v>
      </c>
      <c r="AD80" s="251">
        <v>3295587</v>
      </c>
      <c r="AE80" s="255">
        <f t="shared" si="71"/>
        <v>-1.3</v>
      </c>
      <c r="AF80" s="293">
        <v>1651068</v>
      </c>
      <c r="AG80" s="251">
        <v>1669009</v>
      </c>
      <c r="AH80" s="255">
        <f t="shared" si="72"/>
        <v>-1.1</v>
      </c>
      <c r="AI80" s="254">
        <v>0</v>
      </c>
      <c r="AJ80" s="251">
        <v>-642</v>
      </c>
      <c r="AK80" s="250">
        <f>AF80+AI80</f>
        <v>1651068</v>
      </c>
      <c r="AL80" s="250">
        <v>1668367</v>
      </c>
      <c r="AM80" s="242">
        <f t="shared" si="73"/>
        <v>-1</v>
      </c>
      <c r="AN80" s="256">
        <f t="shared" si="63"/>
        <v>1601612</v>
      </c>
      <c r="AO80" s="257">
        <v>1627220</v>
      </c>
      <c r="AP80" s="255">
        <f t="shared" si="74"/>
        <v>-1.6</v>
      </c>
      <c r="AQ80" s="258">
        <f>BA80</f>
        <v>2865</v>
      </c>
      <c r="AR80" s="251"/>
      <c r="AS80" s="250">
        <f t="shared" si="61"/>
        <v>1598747</v>
      </c>
      <c r="AT80" s="251">
        <v>1627220</v>
      </c>
      <c r="AU80" s="242">
        <f>ROUND(AS80/AT80*100-100,1)</f>
        <v>-1.7</v>
      </c>
      <c r="AV80" s="195"/>
      <c r="AW80" s="259"/>
      <c r="AX80" s="242"/>
      <c r="AY80" s="198">
        <f>AS80-AW80</f>
        <v>1598747</v>
      </c>
      <c r="AZ80" s="69"/>
      <c r="BA80" s="79">
        <v>2865</v>
      </c>
      <c r="BB80" s="69"/>
    </row>
    <row r="81" spans="1:54" ht="14.25" customHeight="1">
      <c r="A81" s="6" t="s">
        <v>19</v>
      </c>
      <c r="B81" s="67" t="s">
        <v>120</v>
      </c>
      <c r="C81" s="68">
        <v>5</v>
      </c>
      <c r="D81" s="11">
        <v>748</v>
      </c>
      <c r="E81" s="211">
        <v>2850443</v>
      </c>
      <c r="F81" s="212">
        <v>2808945</v>
      </c>
      <c r="G81" s="213">
        <f t="shared" si="64"/>
        <v>1.5</v>
      </c>
      <c r="H81" s="199">
        <v>80297</v>
      </c>
      <c r="I81" s="212">
        <v>80297</v>
      </c>
      <c r="J81" s="213">
        <f t="shared" si="65"/>
        <v>0</v>
      </c>
      <c r="K81" s="199">
        <v>120465</v>
      </c>
      <c r="L81" s="212">
        <v>114019</v>
      </c>
      <c r="M81" s="213">
        <f t="shared" si="66"/>
        <v>5.7</v>
      </c>
      <c r="N81" s="211">
        <v>556457</v>
      </c>
      <c r="O81" s="212">
        <v>571890</v>
      </c>
      <c r="P81" s="213">
        <f t="shared" si="67"/>
        <v>-2.7</v>
      </c>
      <c r="Q81" s="211">
        <v>442626</v>
      </c>
      <c r="R81" s="212">
        <v>456299</v>
      </c>
      <c r="S81" s="215">
        <f t="shared" si="68"/>
        <v>-3</v>
      </c>
      <c r="T81" s="267">
        <v>212770</v>
      </c>
      <c r="U81" s="223">
        <v>215631</v>
      </c>
      <c r="V81" s="220">
        <f t="shared" si="69"/>
        <v>-1.3</v>
      </c>
      <c r="W81" s="222">
        <f aca="true" t="shared" si="75" ref="W81:W108">E81+H81+K81+N81+Q81-T81</f>
        <v>3837518</v>
      </c>
      <c r="X81" s="222">
        <f>SUM(F81,I81,L81,O81,R81)-U81</f>
        <v>3815819</v>
      </c>
      <c r="Y81" s="215">
        <f t="shared" si="70"/>
        <v>0.6</v>
      </c>
      <c r="Z81" s="216">
        <v>37419</v>
      </c>
      <c r="AA81" s="212">
        <v>0</v>
      </c>
      <c r="AB81" s="212">
        <v>3837518</v>
      </c>
      <c r="AC81" s="292">
        <f aca="true" t="shared" si="76" ref="AC81:AC108">Z81+AB81</f>
        <v>3874937</v>
      </c>
      <c r="AD81" s="212">
        <v>3711158</v>
      </c>
      <c r="AE81" s="217">
        <f t="shared" si="71"/>
        <v>4.4</v>
      </c>
      <c r="AF81" s="292">
        <v>3644136</v>
      </c>
      <c r="AG81" s="212">
        <v>3663072</v>
      </c>
      <c r="AH81" s="217">
        <f t="shared" si="72"/>
        <v>-0.5</v>
      </c>
      <c r="AI81" s="216">
        <v>1093</v>
      </c>
      <c r="AJ81" s="212">
        <v>0</v>
      </c>
      <c r="AK81" s="211">
        <f aca="true" t="shared" si="77" ref="AK81:AK108">AF81+AI81</f>
        <v>3645229</v>
      </c>
      <c r="AL81" s="211">
        <v>3663072</v>
      </c>
      <c r="AM81" s="215">
        <f t="shared" si="73"/>
        <v>-0.5</v>
      </c>
      <c r="AN81" s="218">
        <f aca="true" t="shared" si="78" ref="AN81:AN108">AC81-AK81</f>
        <v>229708</v>
      </c>
      <c r="AO81" s="219">
        <v>152747</v>
      </c>
      <c r="AP81" s="217">
        <f t="shared" si="74"/>
        <v>50.4</v>
      </c>
      <c r="AQ81" s="208">
        <f aca="true" t="shared" si="79" ref="AQ81:AQ88">BA81</f>
        <v>3413</v>
      </c>
      <c r="AR81" s="200"/>
      <c r="AS81" s="222">
        <f t="shared" si="61"/>
        <v>226295</v>
      </c>
      <c r="AT81" s="223">
        <v>152747</v>
      </c>
      <c r="AU81" s="182">
        <f aca="true" t="shared" si="80" ref="AU81:AU88">ROUND(AS81/AT81*100-100,1)</f>
        <v>48.2</v>
      </c>
      <c r="AV81" s="195"/>
      <c r="AW81" s="221"/>
      <c r="AX81" s="182"/>
      <c r="AY81" s="198">
        <f aca="true" t="shared" si="81" ref="AY81:AY111">AS81-AW81</f>
        <v>226295</v>
      </c>
      <c r="AZ81" s="69"/>
      <c r="BA81" s="79">
        <v>3413</v>
      </c>
      <c r="BB81" s="69"/>
    </row>
    <row r="82" spans="1:54" ht="14.25" customHeight="1">
      <c r="A82" s="60" t="s">
        <v>20</v>
      </c>
      <c r="B82" s="2" t="s">
        <v>120</v>
      </c>
      <c r="C82" s="65">
        <v>5</v>
      </c>
      <c r="D82" s="11">
        <v>747</v>
      </c>
      <c r="E82" s="211">
        <v>2661529</v>
      </c>
      <c r="F82" s="212">
        <v>2674033</v>
      </c>
      <c r="G82" s="213">
        <f t="shared" si="64"/>
        <v>-0.5</v>
      </c>
      <c r="H82" s="199">
        <v>73674</v>
      </c>
      <c r="I82" s="212">
        <v>75746</v>
      </c>
      <c r="J82" s="213">
        <f t="shared" si="65"/>
        <v>-2.7</v>
      </c>
      <c r="K82" s="199">
        <v>101330</v>
      </c>
      <c r="L82" s="212">
        <v>105043</v>
      </c>
      <c r="M82" s="213">
        <f t="shared" si="66"/>
        <v>-3.5</v>
      </c>
      <c r="N82" s="211">
        <v>525760</v>
      </c>
      <c r="O82" s="212">
        <v>537476</v>
      </c>
      <c r="P82" s="213">
        <f t="shared" si="67"/>
        <v>-2.2</v>
      </c>
      <c r="Q82" s="211">
        <v>542488</v>
      </c>
      <c r="R82" s="212">
        <v>545931</v>
      </c>
      <c r="S82" s="215">
        <f t="shared" si="68"/>
        <v>-0.6</v>
      </c>
      <c r="T82" s="268">
        <v>263853</v>
      </c>
      <c r="U82" s="200">
        <v>330640</v>
      </c>
      <c r="V82" s="182">
        <f t="shared" si="69"/>
        <v>-20.2</v>
      </c>
      <c r="W82" s="199">
        <f t="shared" si="75"/>
        <v>3640928</v>
      </c>
      <c r="X82" s="199">
        <f aca="true" t="shared" si="82" ref="X82:X108">SUM(F82,I82,L82,O82,R82)-U82</f>
        <v>3607589</v>
      </c>
      <c r="Y82" s="215">
        <f t="shared" si="70"/>
        <v>0.9</v>
      </c>
      <c r="Z82" s="216">
        <v>112</v>
      </c>
      <c r="AA82" s="212">
        <v>791</v>
      </c>
      <c r="AB82" s="212">
        <v>3640928</v>
      </c>
      <c r="AC82" s="292">
        <f t="shared" si="76"/>
        <v>3641040</v>
      </c>
      <c r="AD82" s="212">
        <v>3578097</v>
      </c>
      <c r="AE82" s="217">
        <f t="shared" si="71"/>
        <v>1.8</v>
      </c>
      <c r="AF82" s="292">
        <v>2622676</v>
      </c>
      <c r="AG82" s="212">
        <v>2556015</v>
      </c>
      <c r="AH82" s="217">
        <f t="shared" si="72"/>
        <v>2.6</v>
      </c>
      <c r="AI82" s="216">
        <v>0</v>
      </c>
      <c r="AJ82" s="212">
        <v>-707</v>
      </c>
      <c r="AK82" s="211">
        <f t="shared" si="77"/>
        <v>2622676</v>
      </c>
      <c r="AL82" s="211">
        <v>2555308</v>
      </c>
      <c r="AM82" s="215">
        <f t="shared" si="73"/>
        <v>2.6</v>
      </c>
      <c r="AN82" s="218">
        <f t="shared" si="78"/>
        <v>1018364</v>
      </c>
      <c r="AO82" s="219">
        <v>1053072</v>
      </c>
      <c r="AP82" s="217">
        <f t="shared" si="74"/>
        <v>-3.3</v>
      </c>
      <c r="AQ82" s="241">
        <f t="shared" si="79"/>
        <v>3207</v>
      </c>
      <c r="AR82" s="212"/>
      <c r="AS82" s="199">
        <f t="shared" si="61"/>
        <v>1015157</v>
      </c>
      <c r="AT82" s="200">
        <v>1053072</v>
      </c>
      <c r="AU82" s="182">
        <f t="shared" si="80"/>
        <v>-3.6</v>
      </c>
      <c r="AV82" s="195"/>
      <c r="AW82" s="221"/>
      <c r="AX82" s="182"/>
      <c r="AY82" s="198">
        <f t="shared" si="81"/>
        <v>1015157</v>
      </c>
      <c r="AZ82" s="69"/>
      <c r="BA82" s="79">
        <v>3207</v>
      </c>
      <c r="BB82" s="69"/>
    </row>
    <row r="83" spans="1:54" ht="14.25" customHeight="1">
      <c r="A83" s="60" t="s">
        <v>21</v>
      </c>
      <c r="B83" s="2" t="s">
        <v>120</v>
      </c>
      <c r="C83" s="65">
        <v>3</v>
      </c>
      <c r="D83" s="11">
        <v>535</v>
      </c>
      <c r="E83" s="269">
        <v>4277188</v>
      </c>
      <c r="F83" s="270">
        <v>4274654</v>
      </c>
      <c r="G83" s="213">
        <f t="shared" si="64"/>
        <v>0.1</v>
      </c>
      <c r="H83" s="199">
        <v>94888</v>
      </c>
      <c r="I83" s="212">
        <v>91877</v>
      </c>
      <c r="J83" s="213">
        <f t="shared" si="65"/>
        <v>3.3</v>
      </c>
      <c r="K83" s="199">
        <v>165022</v>
      </c>
      <c r="L83" s="212">
        <v>170551</v>
      </c>
      <c r="M83" s="213">
        <f t="shared" si="66"/>
        <v>-3.2</v>
      </c>
      <c r="N83" s="211">
        <v>710622</v>
      </c>
      <c r="O83" s="212">
        <v>736699</v>
      </c>
      <c r="P83" s="213">
        <f t="shared" si="67"/>
        <v>-3.5</v>
      </c>
      <c r="Q83" s="211">
        <v>517297</v>
      </c>
      <c r="R83" s="212">
        <v>514033</v>
      </c>
      <c r="S83" s="215">
        <f t="shared" si="68"/>
        <v>0.6</v>
      </c>
      <c r="T83" s="268">
        <v>362525</v>
      </c>
      <c r="U83" s="200">
        <v>459257</v>
      </c>
      <c r="V83" s="182">
        <f t="shared" si="69"/>
        <v>-21.1</v>
      </c>
      <c r="W83" s="199">
        <f t="shared" si="75"/>
        <v>5402492</v>
      </c>
      <c r="X83" s="199">
        <f t="shared" si="82"/>
        <v>5328557</v>
      </c>
      <c r="Y83" s="215">
        <f t="shared" si="70"/>
        <v>1.4</v>
      </c>
      <c r="Z83" s="216">
        <v>0</v>
      </c>
      <c r="AA83" s="212">
        <v>274</v>
      </c>
      <c r="AB83" s="212">
        <v>5402492</v>
      </c>
      <c r="AC83" s="292">
        <f t="shared" si="76"/>
        <v>5402492</v>
      </c>
      <c r="AD83" s="212">
        <v>5323847</v>
      </c>
      <c r="AE83" s="217">
        <f t="shared" si="71"/>
        <v>1.5</v>
      </c>
      <c r="AF83" s="292">
        <v>3384905</v>
      </c>
      <c r="AG83" s="212">
        <v>3347120</v>
      </c>
      <c r="AH83" s="217">
        <f t="shared" si="72"/>
        <v>1.1</v>
      </c>
      <c r="AI83" s="216">
        <v>0</v>
      </c>
      <c r="AJ83" s="212">
        <v>-4031</v>
      </c>
      <c r="AK83" s="211">
        <f t="shared" si="77"/>
        <v>3384905</v>
      </c>
      <c r="AL83" s="211">
        <v>3343089</v>
      </c>
      <c r="AM83" s="215">
        <f t="shared" si="73"/>
        <v>1.3</v>
      </c>
      <c r="AN83" s="218">
        <f t="shared" si="78"/>
        <v>2017587</v>
      </c>
      <c r="AO83" s="219">
        <v>1985742</v>
      </c>
      <c r="AP83" s="217">
        <f t="shared" si="74"/>
        <v>1.6</v>
      </c>
      <c r="AQ83" s="241">
        <f t="shared" si="79"/>
        <v>4758</v>
      </c>
      <c r="AR83" s="212"/>
      <c r="AS83" s="199">
        <f t="shared" si="61"/>
        <v>2012829</v>
      </c>
      <c r="AT83" s="200">
        <v>1985742</v>
      </c>
      <c r="AU83" s="237">
        <f t="shared" si="80"/>
        <v>1.4</v>
      </c>
      <c r="AV83" s="195"/>
      <c r="AW83" s="221"/>
      <c r="AX83" s="237"/>
      <c r="AY83" s="198">
        <f t="shared" si="81"/>
        <v>2012829</v>
      </c>
      <c r="AZ83" s="69"/>
      <c r="BA83" s="79">
        <v>4758</v>
      </c>
      <c r="BB83" s="69"/>
    </row>
    <row r="84" spans="1:54" ht="14.25" customHeight="1">
      <c r="A84" s="60" t="s">
        <v>22</v>
      </c>
      <c r="B84" s="2" t="s">
        <v>120</v>
      </c>
      <c r="C84" s="65">
        <v>3</v>
      </c>
      <c r="D84" s="11">
        <v>552</v>
      </c>
      <c r="E84" s="211">
        <v>3762913</v>
      </c>
      <c r="F84" s="212">
        <v>3732099</v>
      </c>
      <c r="G84" s="213">
        <f t="shared" si="64"/>
        <v>0.8</v>
      </c>
      <c r="H84" s="199">
        <v>78989</v>
      </c>
      <c r="I84" s="212">
        <v>73760</v>
      </c>
      <c r="J84" s="213">
        <f t="shared" si="65"/>
        <v>7.1</v>
      </c>
      <c r="K84" s="199">
        <v>121142</v>
      </c>
      <c r="L84" s="212">
        <v>123202</v>
      </c>
      <c r="M84" s="213">
        <f t="shared" si="66"/>
        <v>-1.7</v>
      </c>
      <c r="N84" s="211">
        <v>651818</v>
      </c>
      <c r="O84" s="212">
        <v>673864</v>
      </c>
      <c r="P84" s="213">
        <f t="shared" si="67"/>
        <v>-3.3</v>
      </c>
      <c r="Q84" s="211">
        <v>514649</v>
      </c>
      <c r="R84" s="212">
        <v>510951</v>
      </c>
      <c r="S84" s="215">
        <f t="shared" si="68"/>
        <v>0.7</v>
      </c>
      <c r="T84" s="268">
        <v>361598</v>
      </c>
      <c r="U84" s="200">
        <v>435409</v>
      </c>
      <c r="V84" s="182">
        <f t="shared" si="69"/>
        <v>-17</v>
      </c>
      <c r="W84" s="199">
        <f t="shared" si="75"/>
        <v>4767913</v>
      </c>
      <c r="X84" s="199">
        <f t="shared" si="82"/>
        <v>4678467</v>
      </c>
      <c r="Y84" s="215">
        <f t="shared" si="70"/>
        <v>1.9</v>
      </c>
      <c r="Z84" s="216">
        <v>-106294</v>
      </c>
      <c r="AA84" s="212">
        <v>0</v>
      </c>
      <c r="AB84" s="212">
        <v>4767913</v>
      </c>
      <c r="AC84" s="292">
        <f t="shared" si="76"/>
        <v>4661619</v>
      </c>
      <c r="AD84" s="212">
        <v>4627114</v>
      </c>
      <c r="AE84" s="217">
        <f t="shared" si="71"/>
        <v>0.7</v>
      </c>
      <c r="AF84" s="292">
        <v>3447747</v>
      </c>
      <c r="AG84" s="212">
        <v>3441350</v>
      </c>
      <c r="AH84" s="217">
        <f t="shared" si="72"/>
        <v>0.2</v>
      </c>
      <c r="AI84" s="216">
        <v>-2754</v>
      </c>
      <c r="AJ84" s="212">
        <v>0</v>
      </c>
      <c r="AK84" s="211">
        <f t="shared" si="77"/>
        <v>3444993</v>
      </c>
      <c r="AL84" s="211">
        <v>3441350</v>
      </c>
      <c r="AM84" s="215">
        <f t="shared" si="73"/>
        <v>0.1</v>
      </c>
      <c r="AN84" s="218">
        <f t="shared" si="78"/>
        <v>1216626</v>
      </c>
      <c r="AO84" s="219">
        <v>1237117</v>
      </c>
      <c r="AP84" s="217">
        <f t="shared" si="74"/>
        <v>-1.7</v>
      </c>
      <c r="AQ84" s="241">
        <f t="shared" si="79"/>
        <v>4106</v>
      </c>
      <c r="AR84" s="212"/>
      <c r="AS84" s="199">
        <f t="shared" si="61"/>
        <v>1212520</v>
      </c>
      <c r="AT84" s="200">
        <v>1237117</v>
      </c>
      <c r="AU84" s="182">
        <f t="shared" si="80"/>
        <v>-2</v>
      </c>
      <c r="AV84" s="195"/>
      <c r="AW84" s="221"/>
      <c r="AX84" s="182"/>
      <c r="AY84" s="198">
        <f t="shared" si="81"/>
        <v>1212520</v>
      </c>
      <c r="AZ84" s="69"/>
      <c r="BA84" s="79">
        <v>4106</v>
      </c>
      <c r="BB84" s="69"/>
    </row>
    <row r="85" spans="1:54" ht="14.25" customHeight="1">
      <c r="A85" s="60" t="s">
        <v>23</v>
      </c>
      <c r="B85" s="2" t="s">
        <v>120</v>
      </c>
      <c r="C85" s="65">
        <v>3</v>
      </c>
      <c r="D85" s="11">
        <v>508</v>
      </c>
      <c r="E85" s="211">
        <v>1735656</v>
      </c>
      <c r="F85" s="212">
        <v>1742076</v>
      </c>
      <c r="G85" s="213">
        <f t="shared" si="64"/>
        <v>-0.4</v>
      </c>
      <c r="H85" s="199">
        <v>35288</v>
      </c>
      <c r="I85" s="212">
        <v>31122</v>
      </c>
      <c r="J85" s="213">
        <f t="shared" si="65"/>
        <v>13.4</v>
      </c>
      <c r="K85" s="199">
        <v>100698</v>
      </c>
      <c r="L85" s="212">
        <v>104278</v>
      </c>
      <c r="M85" s="213">
        <f t="shared" si="66"/>
        <v>-3.4</v>
      </c>
      <c r="N85" s="211">
        <v>333137</v>
      </c>
      <c r="O85" s="212">
        <v>343053</v>
      </c>
      <c r="P85" s="213">
        <f t="shared" si="67"/>
        <v>-2.9</v>
      </c>
      <c r="Q85" s="211">
        <v>221716</v>
      </c>
      <c r="R85" s="212">
        <v>219704</v>
      </c>
      <c r="S85" s="215">
        <f t="shared" si="68"/>
        <v>0.9</v>
      </c>
      <c r="T85" s="268">
        <v>119332</v>
      </c>
      <c r="U85" s="200">
        <v>167760</v>
      </c>
      <c r="V85" s="182">
        <f t="shared" si="69"/>
        <v>-28.9</v>
      </c>
      <c r="W85" s="199">
        <f t="shared" si="75"/>
        <v>2307163</v>
      </c>
      <c r="X85" s="199">
        <f t="shared" si="82"/>
        <v>2272473</v>
      </c>
      <c r="Y85" s="215">
        <f t="shared" si="70"/>
        <v>1.5</v>
      </c>
      <c r="Z85" s="216">
        <v>0</v>
      </c>
      <c r="AA85" s="212">
        <v>73</v>
      </c>
      <c r="AB85" s="212">
        <v>2307163</v>
      </c>
      <c r="AC85" s="292">
        <f t="shared" si="76"/>
        <v>2307163</v>
      </c>
      <c r="AD85" s="212">
        <v>2286932</v>
      </c>
      <c r="AE85" s="217">
        <f t="shared" si="71"/>
        <v>0.9</v>
      </c>
      <c r="AF85" s="292">
        <v>1261243</v>
      </c>
      <c r="AG85" s="212">
        <v>1147128</v>
      </c>
      <c r="AH85" s="217">
        <f t="shared" si="72"/>
        <v>9.9</v>
      </c>
      <c r="AI85" s="216">
        <v>0</v>
      </c>
      <c r="AJ85" s="212">
        <v>502</v>
      </c>
      <c r="AK85" s="211">
        <f t="shared" si="77"/>
        <v>1261243</v>
      </c>
      <c r="AL85" s="211">
        <v>1147630</v>
      </c>
      <c r="AM85" s="215">
        <f t="shared" si="73"/>
        <v>9.9</v>
      </c>
      <c r="AN85" s="218">
        <f t="shared" si="78"/>
        <v>1045920</v>
      </c>
      <c r="AO85" s="219">
        <v>1124916</v>
      </c>
      <c r="AP85" s="217">
        <f t="shared" si="74"/>
        <v>-7</v>
      </c>
      <c r="AQ85" s="241">
        <f t="shared" si="79"/>
        <v>2032</v>
      </c>
      <c r="AR85" s="212"/>
      <c r="AS85" s="199">
        <f t="shared" si="61"/>
        <v>1043888</v>
      </c>
      <c r="AT85" s="200">
        <v>1124916</v>
      </c>
      <c r="AU85" s="242">
        <f t="shared" si="80"/>
        <v>-7.2</v>
      </c>
      <c r="AV85" s="195"/>
      <c r="AW85" s="221"/>
      <c r="AX85" s="242"/>
      <c r="AY85" s="198">
        <f t="shared" si="81"/>
        <v>1043888</v>
      </c>
      <c r="AZ85" s="69"/>
      <c r="BA85" s="79">
        <v>2032</v>
      </c>
      <c r="BB85" s="69"/>
    </row>
    <row r="86" spans="1:54" ht="14.25" customHeight="1">
      <c r="A86" s="60" t="s">
        <v>24</v>
      </c>
      <c r="B86" s="2" t="s">
        <v>120</v>
      </c>
      <c r="C86" s="65">
        <v>3</v>
      </c>
      <c r="D86" s="11">
        <v>561</v>
      </c>
      <c r="E86" s="211">
        <v>2762962</v>
      </c>
      <c r="F86" s="212">
        <v>2761318</v>
      </c>
      <c r="G86" s="213">
        <f t="shared" si="64"/>
        <v>0.1</v>
      </c>
      <c r="H86" s="199">
        <v>66443</v>
      </c>
      <c r="I86" s="212">
        <v>68345</v>
      </c>
      <c r="J86" s="213">
        <f t="shared" si="65"/>
        <v>-2.8</v>
      </c>
      <c r="K86" s="199">
        <v>110663</v>
      </c>
      <c r="L86" s="212">
        <v>111714</v>
      </c>
      <c r="M86" s="213">
        <f t="shared" si="66"/>
        <v>-0.9</v>
      </c>
      <c r="N86" s="211">
        <v>487784</v>
      </c>
      <c r="O86" s="212">
        <v>493399</v>
      </c>
      <c r="P86" s="213">
        <f t="shared" si="67"/>
        <v>-1.1</v>
      </c>
      <c r="Q86" s="211">
        <v>405560</v>
      </c>
      <c r="R86" s="212">
        <v>400116</v>
      </c>
      <c r="S86" s="215">
        <f t="shared" si="68"/>
        <v>1.4</v>
      </c>
      <c r="T86" s="268">
        <v>280447</v>
      </c>
      <c r="U86" s="200">
        <v>319437</v>
      </c>
      <c r="V86" s="182">
        <f t="shared" si="69"/>
        <v>-12.2</v>
      </c>
      <c r="W86" s="199">
        <f t="shared" si="75"/>
        <v>3552965</v>
      </c>
      <c r="X86" s="199">
        <f t="shared" si="82"/>
        <v>3515455</v>
      </c>
      <c r="Y86" s="215">
        <f t="shared" si="70"/>
        <v>1.1</v>
      </c>
      <c r="Z86" s="216">
        <v>0</v>
      </c>
      <c r="AA86" s="212">
        <v>0</v>
      </c>
      <c r="AB86" s="212">
        <v>3552965</v>
      </c>
      <c r="AC86" s="292">
        <f t="shared" si="76"/>
        <v>3552965</v>
      </c>
      <c r="AD86" s="212">
        <v>3481380</v>
      </c>
      <c r="AE86" s="217">
        <f t="shared" si="71"/>
        <v>2.1</v>
      </c>
      <c r="AF86" s="292">
        <v>2529073</v>
      </c>
      <c r="AG86" s="212">
        <v>2555915</v>
      </c>
      <c r="AH86" s="217">
        <f t="shared" si="72"/>
        <v>-1.1</v>
      </c>
      <c r="AI86" s="216">
        <v>0</v>
      </c>
      <c r="AJ86" s="212">
        <v>0</v>
      </c>
      <c r="AK86" s="211">
        <f t="shared" si="77"/>
        <v>2529073</v>
      </c>
      <c r="AL86" s="211">
        <v>2555915</v>
      </c>
      <c r="AM86" s="215">
        <f t="shared" si="73"/>
        <v>-1.1</v>
      </c>
      <c r="AN86" s="218">
        <f t="shared" si="78"/>
        <v>1023892</v>
      </c>
      <c r="AO86" s="219">
        <v>959540</v>
      </c>
      <c r="AP86" s="217">
        <f t="shared" si="74"/>
        <v>6.7</v>
      </c>
      <c r="AQ86" s="241">
        <f t="shared" si="79"/>
        <v>3129</v>
      </c>
      <c r="AR86" s="212"/>
      <c r="AS86" s="199">
        <f t="shared" si="61"/>
        <v>1020763</v>
      </c>
      <c r="AT86" s="200">
        <v>959540</v>
      </c>
      <c r="AU86" s="237">
        <f t="shared" si="80"/>
        <v>6.4</v>
      </c>
      <c r="AV86" s="195"/>
      <c r="AW86" s="221"/>
      <c r="AX86" s="237"/>
      <c r="AY86" s="198">
        <f t="shared" si="81"/>
        <v>1020763</v>
      </c>
      <c r="AZ86" s="69"/>
      <c r="BA86" s="79">
        <v>3129</v>
      </c>
      <c r="BB86" s="69"/>
    </row>
    <row r="87" spans="1:54" ht="14.25" customHeight="1">
      <c r="A87" s="5" t="s">
        <v>25</v>
      </c>
      <c r="B87" s="2" t="s">
        <v>120</v>
      </c>
      <c r="C87" s="65">
        <v>4</v>
      </c>
      <c r="D87" s="11">
        <v>681</v>
      </c>
      <c r="E87" s="211">
        <v>1801781</v>
      </c>
      <c r="F87" s="212">
        <v>1824004</v>
      </c>
      <c r="G87" s="213">
        <f t="shared" si="64"/>
        <v>-1.2</v>
      </c>
      <c r="H87" s="199">
        <v>45973</v>
      </c>
      <c r="I87" s="212">
        <v>44811</v>
      </c>
      <c r="J87" s="213">
        <f t="shared" si="65"/>
        <v>2.6</v>
      </c>
      <c r="K87" s="199">
        <v>64019</v>
      </c>
      <c r="L87" s="212">
        <v>64291</v>
      </c>
      <c r="M87" s="213">
        <f t="shared" si="66"/>
        <v>-0.4</v>
      </c>
      <c r="N87" s="211">
        <v>368233</v>
      </c>
      <c r="O87" s="212">
        <v>375129</v>
      </c>
      <c r="P87" s="213">
        <f t="shared" si="67"/>
        <v>-1.8</v>
      </c>
      <c r="Q87" s="211">
        <v>213818</v>
      </c>
      <c r="R87" s="212">
        <v>208747</v>
      </c>
      <c r="S87" s="215">
        <f t="shared" si="68"/>
        <v>2.4</v>
      </c>
      <c r="T87" s="268">
        <v>145368</v>
      </c>
      <c r="U87" s="200">
        <v>175409</v>
      </c>
      <c r="V87" s="182">
        <f t="shared" si="69"/>
        <v>-17.1</v>
      </c>
      <c r="W87" s="199">
        <f t="shared" si="75"/>
        <v>2348456</v>
      </c>
      <c r="X87" s="199">
        <f t="shared" si="82"/>
        <v>2341573</v>
      </c>
      <c r="Y87" s="215">
        <f t="shared" si="70"/>
        <v>0.3</v>
      </c>
      <c r="Z87" s="216">
        <v>754</v>
      </c>
      <c r="AA87" s="212">
        <v>0</v>
      </c>
      <c r="AB87" s="212">
        <v>2348456</v>
      </c>
      <c r="AC87" s="292">
        <f t="shared" si="76"/>
        <v>2349210</v>
      </c>
      <c r="AD87" s="212">
        <v>2323537</v>
      </c>
      <c r="AE87" s="217">
        <f t="shared" si="71"/>
        <v>1.1</v>
      </c>
      <c r="AF87" s="292">
        <v>1503438</v>
      </c>
      <c r="AG87" s="212">
        <v>1478030</v>
      </c>
      <c r="AH87" s="217">
        <f t="shared" si="72"/>
        <v>1.7</v>
      </c>
      <c r="AI87" s="216">
        <v>-2691</v>
      </c>
      <c r="AJ87" s="212">
        <v>0</v>
      </c>
      <c r="AK87" s="211">
        <f t="shared" si="77"/>
        <v>1500747</v>
      </c>
      <c r="AL87" s="211">
        <v>1478030</v>
      </c>
      <c r="AM87" s="215">
        <f t="shared" si="73"/>
        <v>1.5</v>
      </c>
      <c r="AN87" s="218">
        <f t="shared" si="78"/>
        <v>848463</v>
      </c>
      <c r="AO87" s="219">
        <v>863543</v>
      </c>
      <c r="AP87" s="217">
        <f t="shared" si="74"/>
        <v>-1.7</v>
      </c>
      <c r="AQ87" s="241">
        <f t="shared" si="79"/>
        <v>2069</v>
      </c>
      <c r="AR87" s="212"/>
      <c r="AS87" s="199">
        <f t="shared" si="61"/>
        <v>846394</v>
      </c>
      <c r="AT87" s="200">
        <v>863543</v>
      </c>
      <c r="AU87" s="182">
        <f t="shared" si="80"/>
        <v>-2</v>
      </c>
      <c r="AV87" s="195"/>
      <c r="AW87" s="221"/>
      <c r="AX87" s="182"/>
      <c r="AY87" s="198">
        <f t="shared" si="81"/>
        <v>846394</v>
      </c>
      <c r="AZ87" s="69"/>
      <c r="BA87" s="79">
        <v>2069</v>
      </c>
      <c r="BB87" s="69"/>
    </row>
    <row r="88" spans="1:54" ht="14.25" customHeight="1">
      <c r="A88" s="5" t="s">
        <v>26</v>
      </c>
      <c r="B88" s="2" t="s">
        <v>120</v>
      </c>
      <c r="C88" s="65">
        <v>5</v>
      </c>
      <c r="D88" s="11">
        <v>700</v>
      </c>
      <c r="E88" s="211">
        <v>2438860</v>
      </c>
      <c r="F88" s="212">
        <v>2438172</v>
      </c>
      <c r="G88" s="213">
        <f t="shared" si="64"/>
        <v>0</v>
      </c>
      <c r="H88" s="199">
        <v>47212</v>
      </c>
      <c r="I88" s="212">
        <v>45869</v>
      </c>
      <c r="J88" s="213">
        <f t="shared" si="65"/>
        <v>2.9</v>
      </c>
      <c r="K88" s="199">
        <v>94996</v>
      </c>
      <c r="L88" s="212">
        <v>95098</v>
      </c>
      <c r="M88" s="213">
        <f t="shared" si="66"/>
        <v>-0.1</v>
      </c>
      <c r="N88" s="211">
        <v>425154</v>
      </c>
      <c r="O88" s="212">
        <v>428546</v>
      </c>
      <c r="P88" s="213">
        <f t="shared" si="67"/>
        <v>-0.8</v>
      </c>
      <c r="Q88" s="211">
        <v>393338</v>
      </c>
      <c r="R88" s="212">
        <v>385336</v>
      </c>
      <c r="S88" s="215">
        <f t="shared" si="68"/>
        <v>2.1</v>
      </c>
      <c r="T88" s="268">
        <v>222315</v>
      </c>
      <c r="U88" s="200">
        <v>262274</v>
      </c>
      <c r="V88" s="182">
        <f t="shared" si="69"/>
        <v>-15.2</v>
      </c>
      <c r="W88" s="199">
        <f t="shared" si="75"/>
        <v>3177245</v>
      </c>
      <c r="X88" s="199">
        <f t="shared" si="82"/>
        <v>3130747</v>
      </c>
      <c r="Y88" s="215">
        <f t="shared" si="70"/>
        <v>1.5</v>
      </c>
      <c r="Z88" s="216">
        <v>0</v>
      </c>
      <c r="AA88" s="212">
        <v>0</v>
      </c>
      <c r="AB88" s="212">
        <v>3177245</v>
      </c>
      <c r="AC88" s="292">
        <f t="shared" si="76"/>
        <v>3177245</v>
      </c>
      <c r="AD88" s="212">
        <v>3110932</v>
      </c>
      <c r="AE88" s="217">
        <f t="shared" si="71"/>
        <v>2.1</v>
      </c>
      <c r="AF88" s="292">
        <v>1991015</v>
      </c>
      <c r="AG88" s="212">
        <v>2045340</v>
      </c>
      <c r="AH88" s="217">
        <f t="shared" si="72"/>
        <v>-2.7</v>
      </c>
      <c r="AI88" s="216">
        <v>0</v>
      </c>
      <c r="AJ88" s="212">
        <v>0</v>
      </c>
      <c r="AK88" s="211">
        <f t="shared" si="77"/>
        <v>1991015</v>
      </c>
      <c r="AL88" s="211">
        <v>2045340</v>
      </c>
      <c r="AM88" s="215">
        <f t="shared" si="73"/>
        <v>-2.7</v>
      </c>
      <c r="AN88" s="218">
        <f t="shared" si="78"/>
        <v>1186230</v>
      </c>
      <c r="AO88" s="219">
        <v>1085407</v>
      </c>
      <c r="AP88" s="217">
        <f t="shared" si="74"/>
        <v>9.3</v>
      </c>
      <c r="AQ88" s="241">
        <f t="shared" si="79"/>
        <v>2798</v>
      </c>
      <c r="AR88" s="212"/>
      <c r="AS88" s="199">
        <f t="shared" si="61"/>
        <v>1183432</v>
      </c>
      <c r="AT88" s="200">
        <v>1085407</v>
      </c>
      <c r="AU88" s="182">
        <f t="shared" si="80"/>
        <v>9</v>
      </c>
      <c r="AV88" s="195"/>
      <c r="AW88" s="221"/>
      <c r="AX88" s="182"/>
      <c r="AY88" s="198">
        <f t="shared" si="81"/>
        <v>1183432</v>
      </c>
      <c r="AZ88" s="69"/>
      <c r="BA88" s="79">
        <v>2798</v>
      </c>
      <c r="BB88" s="69"/>
    </row>
    <row r="89" spans="1:54" ht="14.25" customHeight="1">
      <c r="A89" s="5" t="s">
        <v>84</v>
      </c>
      <c r="B89" s="2" t="s">
        <v>120</v>
      </c>
      <c r="C89" s="65">
        <v>3</v>
      </c>
      <c r="D89" s="11">
        <v>507</v>
      </c>
      <c r="E89" s="211">
        <v>5234432</v>
      </c>
      <c r="F89" s="212">
        <v>5229004</v>
      </c>
      <c r="G89" s="213">
        <f t="shared" si="64"/>
        <v>0.1</v>
      </c>
      <c r="H89" s="199">
        <v>91287</v>
      </c>
      <c r="I89" s="212">
        <v>88512</v>
      </c>
      <c r="J89" s="213">
        <f t="shared" si="65"/>
        <v>3.1</v>
      </c>
      <c r="K89" s="199">
        <v>169762</v>
      </c>
      <c r="L89" s="212">
        <v>173856</v>
      </c>
      <c r="M89" s="213">
        <f t="shared" si="66"/>
        <v>-2.4</v>
      </c>
      <c r="N89" s="211">
        <v>985646</v>
      </c>
      <c r="O89" s="212">
        <v>999425</v>
      </c>
      <c r="P89" s="213">
        <f t="shared" si="67"/>
        <v>-1.4</v>
      </c>
      <c r="Q89" s="211">
        <v>1690508</v>
      </c>
      <c r="R89" s="212">
        <v>1741685</v>
      </c>
      <c r="S89" s="215">
        <f t="shared" si="68"/>
        <v>-2.9</v>
      </c>
      <c r="T89" s="268">
        <v>373619</v>
      </c>
      <c r="U89" s="200">
        <v>449904</v>
      </c>
      <c r="V89" s="182">
        <f t="shared" si="69"/>
        <v>-17</v>
      </c>
      <c r="W89" s="199">
        <f t="shared" si="75"/>
        <v>7798016</v>
      </c>
      <c r="X89" s="199">
        <f t="shared" si="82"/>
        <v>7782578</v>
      </c>
      <c r="Y89" s="215">
        <f t="shared" si="70"/>
        <v>0.2</v>
      </c>
      <c r="Z89" s="216">
        <v>0</v>
      </c>
      <c r="AA89" s="212">
        <v>-11606</v>
      </c>
      <c r="AB89" s="212">
        <v>7798016</v>
      </c>
      <c r="AC89" s="292">
        <f t="shared" si="76"/>
        <v>7798016</v>
      </c>
      <c r="AD89" s="212">
        <v>7769691</v>
      </c>
      <c r="AE89" s="217">
        <f t="shared" si="71"/>
        <v>0.4</v>
      </c>
      <c r="AF89" s="292">
        <v>3710819</v>
      </c>
      <c r="AG89" s="212">
        <v>3669508</v>
      </c>
      <c r="AH89" s="217">
        <f t="shared" si="72"/>
        <v>1.1</v>
      </c>
      <c r="AI89" s="216">
        <v>0</v>
      </c>
      <c r="AJ89" s="212">
        <v>-1436</v>
      </c>
      <c r="AK89" s="211">
        <f t="shared" si="77"/>
        <v>3710819</v>
      </c>
      <c r="AL89" s="211">
        <v>3668072</v>
      </c>
      <c r="AM89" s="215">
        <f t="shared" si="73"/>
        <v>1.2</v>
      </c>
      <c r="AN89" s="218">
        <f t="shared" si="78"/>
        <v>4087197</v>
      </c>
      <c r="AO89" s="219">
        <v>4102900</v>
      </c>
      <c r="AP89" s="217">
        <f t="shared" si="74"/>
        <v>-0.4</v>
      </c>
      <c r="AQ89" s="243"/>
      <c r="AR89" s="244"/>
      <c r="AS89" s="233"/>
      <c r="AT89" s="234"/>
      <c r="AU89" s="235"/>
      <c r="AV89" s="195"/>
      <c r="AW89" s="271"/>
      <c r="AX89" s="272"/>
      <c r="AY89" s="198">
        <f t="shared" si="81"/>
        <v>0</v>
      </c>
      <c r="AZ89" s="69"/>
      <c r="BA89" s="79">
        <v>6868</v>
      </c>
      <c r="BB89" s="69"/>
    </row>
    <row r="90" spans="1:54" ht="14.25" customHeight="1">
      <c r="A90" s="6" t="s">
        <v>85</v>
      </c>
      <c r="B90" s="562"/>
      <c r="C90" s="563"/>
      <c r="D90" s="564"/>
      <c r="E90" s="211">
        <v>5117566</v>
      </c>
      <c r="F90" s="212">
        <v>5117569</v>
      </c>
      <c r="G90" s="213">
        <f t="shared" si="64"/>
        <v>0</v>
      </c>
      <c r="H90" s="199">
        <v>249657</v>
      </c>
      <c r="I90" s="212">
        <v>242177</v>
      </c>
      <c r="J90" s="213">
        <f t="shared" si="65"/>
        <v>3.1</v>
      </c>
      <c r="K90" s="199">
        <v>169762</v>
      </c>
      <c r="L90" s="212">
        <v>173859</v>
      </c>
      <c r="M90" s="213">
        <f t="shared" si="66"/>
        <v>-2.4</v>
      </c>
      <c r="N90" s="211">
        <v>1485337</v>
      </c>
      <c r="O90" s="212">
        <v>1504967</v>
      </c>
      <c r="P90" s="213">
        <f t="shared" si="67"/>
        <v>-1.3</v>
      </c>
      <c r="Q90" s="211">
        <v>1690506</v>
      </c>
      <c r="R90" s="212">
        <v>1741686</v>
      </c>
      <c r="S90" s="215">
        <f t="shared" si="68"/>
        <v>-2.9</v>
      </c>
      <c r="T90" s="268">
        <v>339261</v>
      </c>
      <c r="U90" s="200">
        <v>421701</v>
      </c>
      <c r="V90" s="182">
        <f t="shared" si="69"/>
        <v>-19.5</v>
      </c>
      <c r="W90" s="199">
        <f t="shared" si="75"/>
        <v>8373567</v>
      </c>
      <c r="X90" s="199">
        <f t="shared" si="82"/>
        <v>8358557</v>
      </c>
      <c r="Y90" s="215">
        <f t="shared" si="70"/>
        <v>0.2</v>
      </c>
      <c r="Z90" s="216">
        <v>0</v>
      </c>
      <c r="AA90" s="212">
        <v>-11606</v>
      </c>
      <c r="AB90" s="212">
        <v>7886492</v>
      </c>
      <c r="AC90" s="292">
        <f t="shared" si="76"/>
        <v>7886492</v>
      </c>
      <c r="AD90" s="212">
        <v>8169200</v>
      </c>
      <c r="AE90" s="217">
        <f t="shared" si="71"/>
        <v>-3.5</v>
      </c>
      <c r="AF90" s="292">
        <v>3710818</v>
      </c>
      <c r="AG90" s="212">
        <v>3669536</v>
      </c>
      <c r="AH90" s="217">
        <f t="shared" si="72"/>
        <v>1.1</v>
      </c>
      <c r="AI90" s="216">
        <v>0</v>
      </c>
      <c r="AJ90" s="212">
        <v>-1436</v>
      </c>
      <c r="AK90" s="211">
        <f t="shared" si="77"/>
        <v>3710818</v>
      </c>
      <c r="AL90" s="211">
        <v>3668100</v>
      </c>
      <c r="AM90" s="215">
        <f t="shared" si="73"/>
        <v>1.2</v>
      </c>
      <c r="AN90" s="218">
        <f t="shared" si="78"/>
        <v>4175674</v>
      </c>
      <c r="AO90" s="219">
        <v>4295427</v>
      </c>
      <c r="AP90" s="217">
        <f t="shared" si="74"/>
        <v>-2.8</v>
      </c>
      <c r="AQ90" s="241">
        <f aca="true" t="shared" si="83" ref="AQ90:AQ108">BA90</f>
        <v>6946</v>
      </c>
      <c r="AR90" s="212"/>
      <c r="AS90" s="199">
        <f t="shared" si="61"/>
        <v>4168728</v>
      </c>
      <c r="AT90" s="200">
        <v>4295427</v>
      </c>
      <c r="AU90" s="237">
        <f aca="true" t="shared" si="84" ref="AU90:AU111">ROUND(AS90/AT90*100-100,1)</f>
        <v>-2.9</v>
      </c>
      <c r="AV90" s="195"/>
      <c r="AW90" s="221"/>
      <c r="AX90" s="237"/>
      <c r="AY90" s="198">
        <f t="shared" si="81"/>
        <v>4168728</v>
      </c>
      <c r="AZ90" s="69"/>
      <c r="BA90" s="79">
        <v>6946</v>
      </c>
      <c r="BB90" s="69"/>
    </row>
    <row r="91" spans="1:54" ht="14.25" customHeight="1">
      <c r="A91" s="113" t="s">
        <v>86</v>
      </c>
      <c r="B91" s="2" t="s">
        <v>120</v>
      </c>
      <c r="C91" s="65">
        <v>3</v>
      </c>
      <c r="D91" s="11">
        <v>560</v>
      </c>
      <c r="E91" s="211">
        <v>2547500</v>
      </c>
      <c r="F91" s="212">
        <v>2574758</v>
      </c>
      <c r="G91" s="213">
        <f t="shared" si="64"/>
        <v>-1.1</v>
      </c>
      <c r="H91" s="199">
        <v>71263</v>
      </c>
      <c r="I91" s="212">
        <v>69150</v>
      </c>
      <c r="J91" s="213">
        <f t="shared" si="65"/>
        <v>3.1</v>
      </c>
      <c r="K91" s="199">
        <v>117657</v>
      </c>
      <c r="L91" s="212">
        <v>120493</v>
      </c>
      <c r="M91" s="213">
        <f t="shared" si="66"/>
        <v>-2.4</v>
      </c>
      <c r="N91" s="211">
        <v>449455</v>
      </c>
      <c r="O91" s="212">
        <v>453069</v>
      </c>
      <c r="P91" s="213">
        <f t="shared" si="67"/>
        <v>-0.8</v>
      </c>
      <c r="Q91" s="211">
        <v>709670</v>
      </c>
      <c r="R91" s="212">
        <v>728191</v>
      </c>
      <c r="S91" s="215">
        <f t="shared" si="68"/>
        <v>-2.5</v>
      </c>
      <c r="T91" s="268">
        <v>190892</v>
      </c>
      <c r="U91" s="200">
        <v>241634</v>
      </c>
      <c r="V91" s="182">
        <f t="shared" si="69"/>
        <v>-21</v>
      </c>
      <c r="W91" s="199">
        <f t="shared" si="75"/>
        <v>3704653</v>
      </c>
      <c r="X91" s="199">
        <f t="shared" si="82"/>
        <v>3704027</v>
      </c>
      <c r="Y91" s="215">
        <f t="shared" si="70"/>
        <v>0</v>
      </c>
      <c r="Z91" s="216">
        <v>0</v>
      </c>
      <c r="AA91" s="212">
        <v>-12253</v>
      </c>
      <c r="AB91" s="212">
        <v>3523400</v>
      </c>
      <c r="AC91" s="292">
        <f t="shared" si="76"/>
        <v>3523400</v>
      </c>
      <c r="AD91" s="212">
        <v>3543066</v>
      </c>
      <c r="AE91" s="217">
        <f t="shared" si="71"/>
        <v>-0.6</v>
      </c>
      <c r="AF91" s="292">
        <v>2034156</v>
      </c>
      <c r="AG91" s="212">
        <v>1998599</v>
      </c>
      <c r="AH91" s="217">
        <f t="shared" si="72"/>
        <v>1.8</v>
      </c>
      <c r="AI91" s="216">
        <v>0</v>
      </c>
      <c r="AJ91" s="212">
        <v>-1069</v>
      </c>
      <c r="AK91" s="211">
        <f t="shared" si="77"/>
        <v>2034156</v>
      </c>
      <c r="AL91" s="211">
        <v>1997530</v>
      </c>
      <c r="AM91" s="215">
        <f t="shared" si="73"/>
        <v>1.8</v>
      </c>
      <c r="AN91" s="218">
        <f t="shared" si="78"/>
        <v>1489244</v>
      </c>
      <c r="AO91" s="219">
        <v>1548169</v>
      </c>
      <c r="AP91" s="217">
        <f t="shared" si="74"/>
        <v>-3.8</v>
      </c>
      <c r="AQ91" s="241">
        <f t="shared" si="83"/>
        <v>3103</v>
      </c>
      <c r="AR91" s="212"/>
      <c r="AS91" s="199">
        <f t="shared" si="61"/>
        <v>1486141</v>
      </c>
      <c r="AT91" s="200">
        <v>1548169</v>
      </c>
      <c r="AU91" s="237">
        <f t="shared" si="84"/>
        <v>-4</v>
      </c>
      <c r="AV91" s="195"/>
      <c r="AW91" s="221"/>
      <c r="AX91" s="237"/>
      <c r="AY91" s="198">
        <f t="shared" si="81"/>
        <v>1486141</v>
      </c>
      <c r="AZ91" s="69"/>
      <c r="BA91" s="79">
        <v>3103</v>
      </c>
      <c r="BB91" s="69"/>
    </row>
    <row r="92" spans="1:54" ht="14.25" customHeight="1">
      <c r="A92" s="112" t="s">
        <v>87</v>
      </c>
      <c r="B92" s="2" t="s">
        <v>120</v>
      </c>
      <c r="C92" s="65">
        <v>3</v>
      </c>
      <c r="D92" s="11">
        <v>524</v>
      </c>
      <c r="E92" s="211">
        <v>976615</v>
      </c>
      <c r="F92" s="212">
        <v>968568</v>
      </c>
      <c r="G92" s="213">
        <f t="shared" si="64"/>
        <v>0.8</v>
      </c>
      <c r="H92" s="199">
        <v>46089</v>
      </c>
      <c r="I92" s="212">
        <v>44700</v>
      </c>
      <c r="J92" s="213">
        <f t="shared" si="65"/>
        <v>3.1</v>
      </c>
      <c r="K92" s="199">
        <v>24908</v>
      </c>
      <c r="L92" s="212">
        <v>25510</v>
      </c>
      <c r="M92" s="213">
        <f t="shared" si="66"/>
        <v>-2.4</v>
      </c>
      <c r="N92" s="211">
        <v>255964</v>
      </c>
      <c r="O92" s="212">
        <v>260349</v>
      </c>
      <c r="P92" s="213">
        <f t="shared" si="67"/>
        <v>-1.7</v>
      </c>
      <c r="Q92" s="211">
        <v>308834</v>
      </c>
      <c r="R92" s="212">
        <v>319377</v>
      </c>
      <c r="S92" s="215">
        <f t="shared" si="68"/>
        <v>-3.3</v>
      </c>
      <c r="T92" s="268">
        <v>56688</v>
      </c>
      <c r="U92" s="200">
        <v>69301</v>
      </c>
      <c r="V92" s="182">
        <f t="shared" si="69"/>
        <v>-18.2</v>
      </c>
      <c r="W92" s="199">
        <f t="shared" si="75"/>
        <v>1555722</v>
      </c>
      <c r="X92" s="199">
        <f t="shared" si="82"/>
        <v>1549203</v>
      </c>
      <c r="Y92" s="215">
        <f t="shared" si="70"/>
        <v>0.4</v>
      </c>
      <c r="Z92" s="216">
        <v>0</v>
      </c>
      <c r="AA92" s="212">
        <v>2074</v>
      </c>
      <c r="AB92" s="212">
        <v>1461587</v>
      </c>
      <c r="AC92" s="292">
        <f t="shared" si="76"/>
        <v>1461587</v>
      </c>
      <c r="AD92" s="212">
        <v>1490812</v>
      </c>
      <c r="AE92" s="217">
        <f t="shared" si="71"/>
        <v>-2</v>
      </c>
      <c r="AF92" s="292">
        <v>645695</v>
      </c>
      <c r="AG92" s="212">
        <v>641147</v>
      </c>
      <c r="AH92" s="217">
        <f t="shared" si="72"/>
        <v>0.7</v>
      </c>
      <c r="AI92" s="216">
        <v>0</v>
      </c>
      <c r="AJ92" s="212">
        <v>-228</v>
      </c>
      <c r="AK92" s="211">
        <f t="shared" si="77"/>
        <v>645695</v>
      </c>
      <c r="AL92" s="211">
        <v>640919</v>
      </c>
      <c r="AM92" s="215">
        <f t="shared" si="73"/>
        <v>0.7</v>
      </c>
      <c r="AN92" s="218">
        <f t="shared" si="78"/>
        <v>815892</v>
      </c>
      <c r="AO92" s="219">
        <v>837033</v>
      </c>
      <c r="AP92" s="217">
        <f t="shared" si="74"/>
        <v>-2.5</v>
      </c>
      <c r="AQ92" s="241">
        <f t="shared" si="83"/>
        <v>1287</v>
      </c>
      <c r="AR92" s="212"/>
      <c r="AS92" s="199">
        <f t="shared" si="61"/>
        <v>814605</v>
      </c>
      <c r="AT92" s="200">
        <v>837033</v>
      </c>
      <c r="AU92" s="182">
        <f t="shared" si="84"/>
        <v>-2.7</v>
      </c>
      <c r="AV92" s="195"/>
      <c r="AW92" s="221"/>
      <c r="AX92" s="182"/>
      <c r="AY92" s="198">
        <f t="shared" si="81"/>
        <v>814605</v>
      </c>
      <c r="AZ92" s="69"/>
      <c r="BA92" s="79">
        <v>1287</v>
      </c>
      <c r="BB92" s="69"/>
    </row>
    <row r="93" spans="1:54" ht="14.25" customHeight="1">
      <c r="A93" s="114" t="s">
        <v>88</v>
      </c>
      <c r="B93" s="2" t="s">
        <v>120</v>
      </c>
      <c r="C93" s="65">
        <v>2</v>
      </c>
      <c r="D93" s="11">
        <v>455</v>
      </c>
      <c r="E93" s="211">
        <v>522720</v>
      </c>
      <c r="F93" s="212">
        <v>519868</v>
      </c>
      <c r="G93" s="213">
        <f t="shared" si="64"/>
        <v>0.5</v>
      </c>
      <c r="H93" s="199">
        <v>42717</v>
      </c>
      <c r="I93" s="212">
        <v>41434</v>
      </c>
      <c r="J93" s="213">
        <f t="shared" si="65"/>
        <v>3.1</v>
      </c>
      <c r="K93" s="199">
        <v>10649</v>
      </c>
      <c r="L93" s="212">
        <v>10907</v>
      </c>
      <c r="M93" s="213">
        <f t="shared" si="66"/>
        <v>-2.4</v>
      </c>
      <c r="N93" s="211">
        <v>188804</v>
      </c>
      <c r="O93" s="212">
        <v>191846</v>
      </c>
      <c r="P93" s="213">
        <f t="shared" si="67"/>
        <v>-1.6</v>
      </c>
      <c r="Q93" s="211">
        <v>182205</v>
      </c>
      <c r="R93" s="212">
        <v>189289</v>
      </c>
      <c r="S93" s="215">
        <f t="shared" si="68"/>
        <v>-3.7</v>
      </c>
      <c r="T93" s="268">
        <v>31404</v>
      </c>
      <c r="U93" s="200">
        <v>32798</v>
      </c>
      <c r="V93" s="182">
        <f t="shared" si="69"/>
        <v>-4.3</v>
      </c>
      <c r="W93" s="199">
        <f t="shared" si="75"/>
        <v>915691</v>
      </c>
      <c r="X93" s="199">
        <f t="shared" si="82"/>
        <v>920546</v>
      </c>
      <c r="Y93" s="215">
        <f t="shared" si="70"/>
        <v>-0.5</v>
      </c>
      <c r="Z93" s="216">
        <v>0</v>
      </c>
      <c r="AA93" s="212">
        <v>720</v>
      </c>
      <c r="AB93" s="212">
        <v>866935</v>
      </c>
      <c r="AC93" s="292">
        <f t="shared" si="76"/>
        <v>866935</v>
      </c>
      <c r="AD93" s="212">
        <v>922594</v>
      </c>
      <c r="AE93" s="217">
        <f t="shared" si="71"/>
        <v>-6</v>
      </c>
      <c r="AF93" s="292">
        <v>446397</v>
      </c>
      <c r="AG93" s="212">
        <v>455182</v>
      </c>
      <c r="AH93" s="217">
        <f t="shared" si="72"/>
        <v>-1.9</v>
      </c>
      <c r="AI93" s="216">
        <v>0</v>
      </c>
      <c r="AJ93" s="212">
        <v>-48</v>
      </c>
      <c r="AK93" s="211">
        <f t="shared" si="77"/>
        <v>446397</v>
      </c>
      <c r="AL93" s="211">
        <v>455134</v>
      </c>
      <c r="AM93" s="215">
        <f t="shared" si="73"/>
        <v>-1.9</v>
      </c>
      <c r="AN93" s="218">
        <f t="shared" si="78"/>
        <v>420538</v>
      </c>
      <c r="AO93" s="219">
        <v>428758</v>
      </c>
      <c r="AP93" s="217">
        <f t="shared" si="74"/>
        <v>-1.9</v>
      </c>
      <c r="AQ93" s="241">
        <f t="shared" si="83"/>
        <v>764</v>
      </c>
      <c r="AR93" s="212"/>
      <c r="AS93" s="199">
        <f t="shared" si="61"/>
        <v>419774</v>
      </c>
      <c r="AT93" s="200">
        <v>428758</v>
      </c>
      <c r="AU93" s="242">
        <f t="shared" si="84"/>
        <v>-2.1</v>
      </c>
      <c r="AV93" s="195"/>
      <c r="AW93" s="221"/>
      <c r="AX93" s="242"/>
      <c r="AY93" s="198">
        <f t="shared" si="81"/>
        <v>419774</v>
      </c>
      <c r="AZ93" s="69"/>
      <c r="BA93" s="79">
        <v>764</v>
      </c>
      <c r="BB93" s="69"/>
    </row>
    <row r="94" spans="1:54" ht="14.25" customHeight="1">
      <c r="A94" s="113" t="s">
        <v>89</v>
      </c>
      <c r="B94" s="2" t="s">
        <v>120</v>
      </c>
      <c r="C94" s="65">
        <v>2</v>
      </c>
      <c r="D94" s="11">
        <v>440</v>
      </c>
      <c r="E94" s="211">
        <v>410403</v>
      </c>
      <c r="F94" s="212">
        <v>410138</v>
      </c>
      <c r="G94" s="213">
        <f t="shared" si="64"/>
        <v>0.1</v>
      </c>
      <c r="H94" s="199">
        <v>42413</v>
      </c>
      <c r="I94" s="212">
        <v>41138</v>
      </c>
      <c r="J94" s="213">
        <f t="shared" si="65"/>
        <v>3.1</v>
      </c>
      <c r="K94" s="199">
        <v>9347</v>
      </c>
      <c r="L94" s="212">
        <v>9574</v>
      </c>
      <c r="M94" s="213">
        <f t="shared" si="66"/>
        <v>-2.4</v>
      </c>
      <c r="N94" s="211">
        <v>170620</v>
      </c>
      <c r="O94" s="212">
        <v>173419</v>
      </c>
      <c r="P94" s="213">
        <f t="shared" si="67"/>
        <v>-1.6</v>
      </c>
      <c r="Q94" s="211">
        <v>151404</v>
      </c>
      <c r="R94" s="212">
        <v>156297</v>
      </c>
      <c r="S94" s="215">
        <f t="shared" si="68"/>
        <v>-3.1</v>
      </c>
      <c r="T94" s="268">
        <v>24322</v>
      </c>
      <c r="U94" s="200">
        <v>28482</v>
      </c>
      <c r="V94" s="182">
        <f t="shared" si="69"/>
        <v>-14.6</v>
      </c>
      <c r="W94" s="199">
        <f t="shared" si="75"/>
        <v>759865</v>
      </c>
      <c r="X94" s="199">
        <f t="shared" si="82"/>
        <v>762084</v>
      </c>
      <c r="Y94" s="215">
        <f t="shared" si="70"/>
        <v>-0.3</v>
      </c>
      <c r="Z94" s="216">
        <v>0</v>
      </c>
      <c r="AA94" s="212">
        <v>-3362</v>
      </c>
      <c r="AB94" s="212">
        <v>714749</v>
      </c>
      <c r="AC94" s="292">
        <f t="shared" si="76"/>
        <v>714749</v>
      </c>
      <c r="AD94" s="212">
        <v>767284</v>
      </c>
      <c r="AE94" s="217">
        <f t="shared" si="71"/>
        <v>-6.8</v>
      </c>
      <c r="AF94" s="292">
        <v>320873</v>
      </c>
      <c r="AG94" s="212">
        <v>322892</v>
      </c>
      <c r="AH94" s="217">
        <f t="shared" si="72"/>
        <v>-0.6</v>
      </c>
      <c r="AI94" s="216">
        <v>0</v>
      </c>
      <c r="AJ94" s="212">
        <v>-45</v>
      </c>
      <c r="AK94" s="211">
        <f t="shared" si="77"/>
        <v>320873</v>
      </c>
      <c r="AL94" s="211">
        <v>322847</v>
      </c>
      <c r="AM94" s="215">
        <f t="shared" si="73"/>
        <v>-0.6</v>
      </c>
      <c r="AN94" s="218">
        <f t="shared" si="78"/>
        <v>393876</v>
      </c>
      <c r="AO94" s="219">
        <v>400788</v>
      </c>
      <c r="AP94" s="217">
        <f t="shared" si="74"/>
        <v>-1.7</v>
      </c>
      <c r="AQ94" s="241">
        <f t="shared" si="83"/>
        <v>629</v>
      </c>
      <c r="AR94" s="212"/>
      <c r="AS94" s="199">
        <f t="shared" si="61"/>
        <v>393247</v>
      </c>
      <c r="AT94" s="200">
        <v>400788</v>
      </c>
      <c r="AU94" s="237">
        <f t="shared" si="84"/>
        <v>-1.9</v>
      </c>
      <c r="AV94" s="195"/>
      <c r="AW94" s="221"/>
      <c r="AX94" s="237"/>
      <c r="AY94" s="198">
        <f t="shared" si="81"/>
        <v>393247</v>
      </c>
      <c r="AZ94" s="69"/>
      <c r="BA94" s="79">
        <v>629</v>
      </c>
      <c r="BB94" s="69"/>
    </row>
    <row r="95" spans="1:54" ht="14.25" customHeight="1">
      <c r="A95" s="113" t="s">
        <v>90</v>
      </c>
      <c r="B95" s="2" t="s">
        <v>120</v>
      </c>
      <c r="C95" s="65">
        <v>1</v>
      </c>
      <c r="D95" s="11">
        <v>328</v>
      </c>
      <c r="E95" s="211">
        <v>313523</v>
      </c>
      <c r="F95" s="212">
        <v>302063</v>
      </c>
      <c r="G95" s="213">
        <f t="shared" si="64"/>
        <v>3.8</v>
      </c>
      <c r="H95" s="199">
        <v>20329</v>
      </c>
      <c r="I95" s="212">
        <v>19716</v>
      </c>
      <c r="J95" s="213">
        <f t="shared" si="65"/>
        <v>3.1</v>
      </c>
      <c r="K95" s="199">
        <v>3104</v>
      </c>
      <c r="L95" s="212">
        <v>3179</v>
      </c>
      <c r="M95" s="213">
        <f t="shared" si="66"/>
        <v>-2.4</v>
      </c>
      <c r="N95" s="211">
        <v>253777</v>
      </c>
      <c r="O95" s="212">
        <v>257043</v>
      </c>
      <c r="P95" s="213">
        <f t="shared" si="67"/>
        <v>-1.3</v>
      </c>
      <c r="Q95" s="211">
        <v>167227</v>
      </c>
      <c r="R95" s="212">
        <v>172069</v>
      </c>
      <c r="S95" s="215">
        <f t="shared" si="68"/>
        <v>-2.8</v>
      </c>
      <c r="T95" s="268">
        <v>19925</v>
      </c>
      <c r="U95" s="200">
        <v>26117</v>
      </c>
      <c r="V95" s="182">
        <f t="shared" si="69"/>
        <v>-23.7</v>
      </c>
      <c r="W95" s="199">
        <f t="shared" si="75"/>
        <v>738035</v>
      </c>
      <c r="X95" s="199">
        <f t="shared" si="82"/>
        <v>727953</v>
      </c>
      <c r="Y95" s="215">
        <f t="shared" si="70"/>
        <v>1.4</v>
      </c>
      <c r="Z95" s="216">
        <v>0</v>
      </c>
      <c r="AA95" s="212">
        <v>565</v>
      </c>
      <c r="AB95" s="212">
        <v>683170</v>
      </c>
      <c r="AC95" s="292">
        <f t="shared" si="76"/>
        <v>683170</v>
      </c>
      <c r="AD95" s="212">
        <v>744567</v>
      </c>
      <c r="AE95" s="217">
        <f t="shared" si="71"/>
        <v>-8.2</v>
      </c>
      <c r="AF95" s="292">
        <v>194528</v>
      </c>
      <c r="AG95" s="212">
        <v>184896</v>
      </c>
      <c r="AH95" s="217">
        <f t="shared" si="72"/>
        <v>5.2</v>
      </c>
      <c r="AI95" s="216">
        <v>0</v>
      </c>
      <c r="AJ95" s="212">
        <v>-26</v>
      </c>
      <c r="AK95" s="211">
        <f t="shared" si="77"/>
        <v>194528</v>
      </c>
      <c r="AL95" s="211">
        <v>184870</v>
      </c>
      <c r="AM95" s="215">
        <f t="shared" si="73"/>
        <v>5.2</v>
      </c>
      <c r="AN95" s="218">
        <f t="shared" si="78"/>
        <v>488642</v>
      </c>
      <c r="AO95" s="219">
        <v>500947</v>
      </c>
      <c r="AP95" s="217">
        <f t="shared" si="74"/>
        <v>-2.5</v>
      </c>
      <c r="AQ95" s="241">
        <f t="shared" si="83"/>
        <v>602</v>
      </c>
      <c r="AR95" s="212"/>
      <c r="AS95" s="199">
        <f t="shared" si="61"/>
        <v>488040</v>
      </c>
      <c r="AT95" s="200">
        <v>500947</v>
      </c>
      <c r="AU95" s="237">
        <f t="shared" si="84"/>
        <v>-2.6</v>
      </c>
      <c r="AV95" s="195"/>
      <c r="AW95" s="221"/>
      <c r="AX95" s="237"/>
      <c r="AY95" s="198">
        <f t="shared" si="81"/>
        <v>488040</v>
      </c>
      <c r="AZ95" s="69"/>
      <c r="BA95" s="79">
        <v>602</v>
      </c>
      <c r="BB95" s="69"/>
    </row>
    <row r="96" spans="1:54" ht="14.25" customHeight="1">
      <c r="A96" s="112" t="s">
        <v>91</v>
      </c>
      <c r="B96" s="2" t="s">
        <v>120</v>
      </c>
      <c r="C96" s="65">
        <v>1</v>
      </c>
      <c r="D96" s="11">
        <v>311</v>
      </c>
      <c r="E96" s="211">
        <v>346805</v>
      </c>
      <c r="F96" s="212">
        <v>342174</v>
      </c>
      <c r="G96" s="213">
        <f t="shared" si="64"/>
        <v>1.4</v>
      </c>
      <c r="H96" s="199">
        <v>26846</v>
      </c>
      <c r="I96" s="212">
        <v>26039</v>
      </c>
      <c r="J96" s="213">
        <f t="shared" si="65"/>
        <v>3.1</v>
      </c>
      <c r="K96" s="199">
        <v>4097</v>
      </c>
      <c r="L96" s="212">
        <v>4196</v>
      </c>
      <c r="M96" s="213">
        <f t="shared" si="66"/>
        <v>-2.4</v>
      </c>
      <c r="N96" s="211">
        <v>166717</v>
      </c>
      <c r="O96" s="212">
        <v>169241</v>
      </c>
      <c r="P96" s="213">
        <f t="shared" si="67"/>
        <v>-1.5</v>
      </c>
      <c r="Q96" s="211">
        <v>171166</v>
      </c>
      <c r="R96" s="212">
        <v>176463</v>
      </c>
      <c r="S96" s="215">
        <f t="shared" si="68"/>
        <v>-3</v>
      </c>
      <c r="T96" s="268">
        <v>16030</v>
      </c>
      <c r="U96" s="200">
        <v>23369</v>
      </c>
      <c r="V96" s="182">
        <f t="shared" si="69"/>
        <v>-31.4</v>
      </c>
      <c r="W96" s="199">
        <f t="shared" si="75"/>
        <v>699601</v>
      </c>
      <c r="X96" s="199">
        <f t="shared" si="82"/>
        <v>694744</v>
      </c>
      <c r="Y96" s="215">
        <f t="shared" si="70"/>
        <v>0.7</v>
      </c>
      <c r="Z96" s="216">
        <v>0</v>
      </c>
      <c r="AA96" s="212">
        <v>650</v>
      </c>
      <c r="AB96" s="212">
        <v>636651</v>
      </c>
      <c r="AC96" s="292">
        <f t="shared" si="76"/>
        <v>636651</v>
      </c>
      <c r="AD96" s="212">
        <v>700877</v>
      </c>
      <c r="AE96" s="217">
        <f t="shared" si="71"/>
        <v>-9.2</v>
      </c>
      <c r="AF96" s="292">
        <v>69169</v>
      </c>
      <c r="AG96" s="212">
        <v>66820</v>
      </c>
      <c r="AH96" s="217">
        <f t="shared" si="72"/>
        <v>3.5</v>
      </c>
      <c r="AI96" s="216">
        <v>0</v>
      </c>
      <c r="AJ96" s="212">
        <v>-20</v>
      </c>
      <c r="AK96" s="211">
        <f t="shared" si="77"/>
        <v>69169</v>
      </c>
      <c r="AL96" s="211">
        <v>66800</v>
      </c>
      <c r="AM96" s="215">
        <f t="shared" si="73"/>
        <v>3.5</v>
      </c>
      <c r="AN96" s="218">
        <f t="shared" si="78"/>
        <v>567482</v>
      </c>
      <c r="AO96" s="219">
        <v>579732</v>
      </c>
      <c r="AP96" s="217">
        <f t="shared" si="74"/>
        <v>-2.1</v>
      </c>
      <c r="AQ96" s="241">
        <f t="shared" si="83"/>
        <v>561</v>
      </c>
      <c r="AR96" s="212"/>
      <c r="AS96" s="199">
        <f t="shared" si="61"/>
        <v>566921</v>
      </c>
      <c r="AT96" s="200">
        <v>579732</v>
      </c>
      <c r="AU96" s="182">
        <f t="shared" si="84"/>
        <v>-2.2</v>
      </c>
      <c r="AV96" s="195"/>
      <c r="AW96" s="221"/>
      <c r="AX96" s="182"/>
      <c r="AY96" s="198">
        <f t="shared" si="81"/>
        <v>566921</v>
      </c>
      <c r="AZ96" s="69"/>
      <c r="BA96" s="79">
        <v>561</v>
      </c>
      <c r="BB96" s="69"/>
    </row>
    <row r="97" spans="1:54" ht="14.25" customHeight="1">
      <c r="A97" s="5" t="s">
        <v>27</v>
      </c>
      <c r="B97" s="2" t="s">
        <v>120</v>
      </c>
      <c r="C97" s="65">
        <v>3</v>
      </c>
      <c r="D97" s="11">
        <v>564</v>
      </c>
      <c r="E97" s="211">
        <v>3088634</v>
      </c>
      <c r="F97" s="212">
        <v>3077510</v>
      </c>
      <c r="G97" s="213">
        <f t="shared" si="64"/>
        <v>0.4</v>
      </c>
      <c r="H97" s="199">
        <v>73577</v>
      </c>
      <c r="I97" s="212">
        <v>72449</v>
      </c>
      <c r="J97" s="213">
        <f t="shared" si="65"/>
        <v>1.6</v>
      </c>
      <c r="K97" s="199">
        <v>119612</v>
      </c>
      <c r="L97" s="212">
        <v>123039</v>
      </c>
      <c r="M97" s="213">
        <f t="shared" si="66"/>
        <v>-2.8</v>
      </c>
      <c r="N97" s="211">
        <v>570752</v>
      </c>
      <c r="O97" s="212">
        <v>584368</v>
      </c>
      <c r="P97" s="213">
        <f t="shared" si="67"/>
        <v>-2.3</v>
      </c>
      <c r="Q97" s="211">
        <v>378960</v>
      </c>
      <c r="R97" s="212">
        <v>378398</v>
      </c>
      <c r="S97" s="215">
        <f t="shared" si="68"/>
        <v>0.1</v>
      </c>
      <c r="T97" s="268">
        <v>283464</v>
      </c>
      <c r="U97" s="200">
        <v>340749</v>
      </c>
      <c r="V97" s="182">
        <f t="shared" si="69"/>
        <v>-16.8</v>
      </c>
      <c r="W97" s="199">
        <f t="shared" si="75"/>
        <v>3948071</v>
      </c>
      <c r="X97" s="199">
        <f t="shared" si="82"/>
        <v>3895015</v>
      </c>
      <c r="Y97" s="215">
        <f t="shared" si="70"/>
        <v>1.4</v>
      </c>
      <c r="Z97" s="216">
        <v>0</v>
      </c>
      <c r="AA97" s="212">
        <v>0</v>
      </c>
      <c r="AB97" s="212">
        <v>3948071</v>
      </c>
      <c r="AC97" s="292">
        <f t="shared" si="76"/>
        <v>3948071</v>
      </c>
      <c r="AD97" s="212">
        <v>3813993</v>
      </c>
      <c r="AE97" s="217">
        <f t="shared" si="71"/>
        <v>3.5</v>
      </c>
      <c r="AF97" s="292">
        <v>2496412</v>
      </c>
      <c r="AG97" s="212">
        <v>2484844</v>
      </c>
      <c r="AH97" s="217">
        <f t="shared" si="72"/>
        <v>0.5</v>
      </c>
      <c r="AI97" s="216">
        <v>0</v>
      </c>
      <c r="AJ97" s="212">
        <v>0</v>
      </c>
      <c r="AK97" s="211">
        <f t="shared" si="77"/>
        <v>2496412</v>
      </c>
      <c r="AL97" s="211">
        <v>2484844</v>
      </c>
      <c r="AM97" s="215">
        <f t="shared" si="73"/>
        <v>0.5</v>
      </c>
      <c r="AN97" s="218">
        <f t="shared" si="78"/>
        <v>1451659</v>
      </c>
      <c r="AO97" s="219">
        <v>1410171</v>
      </c>
      <c r="AP97" s="217">
        <f t="shared" si="74"/>
        <v>2.9</v>
      </c>
      <c r="AQ97" s="241">
        <f t="shared" si="83"/>
        <v>3477</v>
      </c>
      <c r="AR97" s="212"/>
      <c r="AS97" s="199">
        <f t="shared" si="61"/>
        <v>1448182</v>
      </c>
      <c r="AT97" s="200">
        <v>1410171</v>
      </c>
      <c r="AU97" s="182">
        <f t="shared" si="84"/>
        <v>2.7</v>
      </c>
      <c r="AV97" s="195"/>
      <c r="AW97" s="221"/>
      <c r="AX97" s="182"/>
      <c r="AY97" s="198">
        <f t="shared" si="81"/>
        <v>1448182</v>
      </c>
      <c r="AZ97" s="69"/>
      <c r="BA97" s="79">
        <v>3477</v>
      </c>
      <c r="BB97" s="69"/>
    </row>
    <row r="98" spans="1:54" ht="14.25" customHeight="1">
      <c r="A98" s="5" t="s">
        <v>28</v>
      </c>
      <c r="B98" s="2" t="s">
        <v>120</v>
      </c>
      <c r="C98" s="65">
        <v>3</v>
      </c>
      <c r="D98" s="11">
        <v>545</v>
      </c>
      <c r="E98" s="211">
        <v>3504209</v>
      </c>
      <c r="F98" s="212">
        <v>3523096</v>
      </c>
      <c r="G98" s="213">
        <f t="shared" si="64"/>
        <v>-0.5</v>
      </c>
      <c r="H98" s="199">
        <v>73117</v>
      </c>
      <c r="I98" s="212">
        <v>73980</v>
      </c>
      <c r="J98" s="213">
        <f t="shared" si="65"/>
        <v>-1.2</v>
      </c>
      <c r="K98" s="199">
        <v>111836</v>
      </c>
      <c r="L98" s="212">
        <v>113407</v>
      </c>
      <c r="M98" s="213">
        <f t="shared" si="66"/>
        <v>-1.4</v>
      </c>
      <c r="N98" s="211">
        <v>584301</v>
      </c>
      <c r="O98" s="212">
        <v>599863</v>
      </c>
      <c r="P98" s="213">
        <f t="shared" si="67"/>
        <v>-2.6</v>
      </c>
      <c r="Q98" s="211">
        <v>447274</v>
      </c>
      <c r="R98" s="212">
        <v>442920</v>
      </c>
      <c r="S98" s="215">
        <f t="shared" si="68"/>
        <v>1</v>
      </c>
      <c r="T98" s="268">
        <v>318913</v>
      </c>
      <c r="U98" s="200">
        <v>382457</v>
      </c>
      <c r="V98" s="182">
        <f t="shared" si="69"/>
        <v>-16.6</v>
      </c>
      <c r="W98" s="199">
        <f t="shared" si="75"/>
        <v>4401824</v>
      </c>
      <c r="X98" s="199">
        <f t="shared" si="82"/>
        <v>4370809</v>
      </c>
      <c r="Y98" s="215">
        <f t="shared" si="70"/>
        <v>0.7</v>
      </c>
      <c r="Z98" s="216">
        <v>20536</v>
      </c>
      <c r="AA98" s="212">
        <v>0</v>
      </c>
      <c r="AB98" s="212">
        <v>4401824</v>
      </c>
      <c r="AC98" s="292">
        <f t="shared" si="76"/>
        <v>4422360</v>
      </c>
      <c r="AD98" s="212">
        <v>4309539</v>
      </c>
      <c r="AE98" s="217">
        <f t="shared" si="71"/>
        <v>2.6</v>
      </c>
      <c r="AF98" s="292">
        <v>2768628</v>
      </c>
      <c r="AG98" s="212">
        <v>2788031</v>
      </c>
      <c r="AH98" s="217">
        <f t="shared" si="72"/>
        <v>-0.7</v>
      </c>
      <c r="AI98" s="216">
        <v>8410</v>
      </c>
      <c r="AJ98" s="212">
        <v>0</v>
      </c>
      <c r="AK98" s="211">
        <f t="shared" si="77"/>
        <v>2777038</v>
      </c>
      <c r="AL98" s="211">
        <v>2788031</v>
      </c>
      <c r="AM98" s="215">
        <f t="shared" si="73"/>
        <v>-0.4</v>
      </c>
      <c r="AN98" s="218">
        <f t="shared" si="78"/>
        <v>1645322</v>
      </c>
      <c r="AO98" s="219">
        <v>1582778</v>
      </c>
      <c r="AP98" s="217">
        <f t="shared" si="74"/>
        <v>4</v>
      </c>
      <c r="AQ98" s="241">
        <f t="shared" si="83"/>
        <v>3895</v>
      </c>
      <c r="AR98" s="212"/>
      <c r="AS98" s="199">
        <f t="shared" si="61"/>
        <v>1641427</v>
      </c>
      <c r="AT98" s="200">
        <v>1582778</v>
      </c>
      <c r="AU98" s="182">
        <f t="shared" si="84"/>
        <v>3.7</v>
      </c>
      <c r="AV98" s="195"/>
      <c r="AW98" s="221"/>
      <c r="AX98" s="182"/>
      <c r="AY98" s="198">
        <f t="shared" si="81"/>
        <v>1641427</v>
      </c>
      <c r="AZ98" s="69"/>
      <c r="BA98" s="79">
        <v>3895</v>
      </c>
      <c r="BB98" s="69"/>
    </row>
    <row r="99" spans="1:54" ht="14.25" customHeight="1">
      <c r="A99" s="6" t="s">
        <v>29</v>
      </c>
      <c r="B99" s="2" t="s">
        <v>120</v>
      </c>
      <c r="C99" s="65">
        <v>5</v>
      </c>
      <c r="D99" s="11">
        <v>706</v>
      </c>
      <c r="E99" s="211">
        <v>2657391</v>
      </c>
      <c r="F99" s="212">
        <v>2646736</v>
      </c>
      <c r="G99" s="213">
        <f t="shared" si="64"/>
        <v>0.4</v>
      </c>
      <c r="H99" s="199">
        <v>43119</v>
      </c>
      <c r="I99" s="212">
        <v>40222</v>
      </c>
      <c r="J99" s="213">
        <f t="shared" si="65"/>
        <v>7.2</v>
      </c>
      <c r="K99" s="199">
        <v>112122</v>
      </c>
      <c r="L99" s="212">
        <v>108538</v>
      </c>
      <c r="M99" s="213">
        <f t="shared" si="66"/>
        <v>3.3</v>
      </c>
      <c r="N99" s="211">
        <v>451767</v>
      </c>
      <c r="O99" s="212">
        <v>456495</v>
      </c>
      <c r="P99" s="213">
        <f t="shared" si="67"/>
        <v>-1</v>
      </c>
      <c r="Q99" s="211">
        <v>404578</v>
      </c>
      <c r="R99" s="212">
        <v>406458</v>
      </c>
      <c r="S99" s="215">
        <f t="shared" si="68"/>
        <v>-0.5</v>
      </c>
      <c r="T99" s="268">
        <v>248746</v>
      </c>
      <c r="U99" s="200">
        <v>296794</v>
      </c>
      <c r="V99" s="182">
        <f t="shared" si="69"/>
        <v>-16.2</v>
      </c>
      <c r="W99" s="199">
        <f t="shared" si="75"/>
        <v>3420231</v>
      </c>
      <c r="X99" s="199">
        <f t="shared" si="82"/>
        <v>3361655</v>
      </c>
      <c r="Y99" s="215">
        <f t="shared" si="70"/>
        <v>1.7</v>
      </c>
      <c r="Z99" s="216">
        <v>0</v>
      </c>
      <c r="AA99" s="212">
        <v>0</v>
      </c>
      <c r="AB99" s="212">
        <v>3420231</v>
      </c>
      <c r="AC99" s="292">
        <f t="shared" si="76"/>
        <v>3420231</v>
      </c>
      <c r="AD99" s="212">
        <v>3295648</v>
      </c>
      <c r="AE99" s="217">
        <f t="shared" si="71"/>
        <v>3.8</v>
      </c>
      <c r="AF99" s="292">
        <v>2092966</v>
      </c>
      <c r="AG99" s="212">
        <v>2081157</v>
      </c>
      <c r="AH99" s="217">
        <f t="shared" si="72"/>
        <v>0.6</v>
      </c>
      <c r="AI99" s="216">
        <v>0</v>
      </c>
      <c r="AJ99" s="212">
        <v>0</v>
      </c>
      <c r="AK99" s="211">
        <f t="shared" si="77"/>
        <v>2092966</v>
      </c>
      <c r="AL99" s="211">
        <v>2081157</v>
      </c>
      <c r="AM99" s="215">
        <f t="shared" si="73"/>
        <v>0.6</v>
      </c>
      <c r="AN99" s="218">
        <f t="shared" si="78"/>
        <v>1327265</v>
      </c>
      <c r="AO99" s="219">
        <v>1280498</v>
      </c>
      <c r="AP99" s="217">
        <f t="shared" si="74"/>
        <v>3.7</v>
      </c>
      <c r="AQ99" s="241">
        <f t="shared" si="83"/>
        <v>3012</v>
      </c>
      <c r="AR99" s="212"/>
      <c r="AS99" s="199">
        <f t="shared" si="61"/>
        <v>1324253</v>
      </c>
      <c r="AT99" s="200">
        <v>1280498</v>
      </c>
      <c r="AU99" s="182">
        <f t="shared" si="84"/>
        <v>3.4</v>
      </c>
      <c r="AV99" s="195"/>
      <c r="AW99" s="221"/>
      <c r="AX99" s="182"/>
      <c r="AY99" s="198">
        <f t="shared" si="81"/>
        <v>1324253</v>
      </c>
      <c r="AZ99" s="69"/>
      <c r="BA99" s="79">
        <v>3012</v>
      </c>
      <c r="BB99" s="69"/>
    </row>
    <row r="100" spans="1:54" ht="14.25" customHeight="1">
      <c r="A100" s="60" t="s">
        <v>30</v>
      </c>
      <c r="B100" s="2" t="s">
        <v>120</v>
      </c>
      <c r="C100" s="65">
        <v>4</v>
      </c>
      <c r="D100" s="11">
        <v>678</v>
      </c>
      <c r="E100" s="211">
        <v>1258176</v>
      </c>
      <c r="F100" s="212">
        <v>1258081</v>
      </c>
      <c r="G100" s="213">
        <f t="shared" si="64"/>
        <v>0</v>
      </c>
      <c r="H100" s="199">
        <v>43121</v>
      </c>
      <c r="I100" s="212">
        <v>39863</v>
      </c>
      <c r="J100" s="213">
        <f t="shared" si="65"/>
        <v>8.2</v>
      </c>
      <c r="K100" s="199">
        <v>101034</v>
      </c>
      <c r="L100" s="212">
        <v>93476</v>
      </c>
      <c r="M100" s="213">
        <f t="shared" si="66"/>
        <v>8.1</v>
      </c>
      <c r="N100" s="211">
        <v>323851</v>
      </c>
      <c r="O100" s="212">
        <v>333840</v>
      </c>
      <c r="P100" s="213">
        <f t="shared" si="67"/>
        <v>-3</v>
      </c>
      <c r="Q100" s="211">
        <v>203724</v>
      </c>
      <c r="R100" s="212">
        <v>205462</v>
      </c>
      <c r="S100" s="215">
        <f t="shared" si="68"/>
        <v>-0.8</v>
      </c>
      <c r="T100" s="268">
        <v>117932</v>
      </c>
      <c r="U100" s="200">
        <v>141782</v>
      </c>
      <c r="V100" s="182">
        <f t="shared" si="69"/>
        <v>-16.8</v>
      </c>
      <c r="W100" s="199">
        <f t="shared" si="75"/>
        <v>1811974</v>
      </c>
      <c r="X100" s="199">
        <f t="shared" si="82"/>
        <v>1788940</v>
      </c>
      <c r="Y100" s="215">
        <f t="shared" si="70"/>
        <v>1.3</v>
      </c>
      <c r="Z100" s="216">
        <v>0</v>
      </c>
      <c r="AA100" s="212">
        <v>0</v>
      </c>
      <c r="AB100" s="212">
        <v>1811974</v>
      </c>
      <c r="AC100" s="292">
        <f t="shared" si="76"/>
        <v>1811974</v>
      </c>
      <c r="AD100" s="212">
        <v>1769159</v>
      </c>
      <c r="AE100" s="217">
        <f t="shared" si="71"/>
        <v>2.4</v>
      </c>
      <c r="AF100" s="292">
        <v>1095050</v>
      </c>
      <c r="AG100" s="212">
        <v>1090948</v>
      </c>
      <c r="AH100" s="217">
        <f t="shared" si="72"/>
        <v>0.4</v>
      </c>
      <c r="AI100" s="216">
        <v>0</v>
      </c>
      <c r="AJ100" s="212">
        <v>0</v>
      </c>
      <c r="AK100" s="211">
        <f t="shared" si="77"/>
        <v>1095050</v>
      </c>
      <c r="AL100" s="211">
        <v>1090948</v>
      </c>
      <c r="AM100" s="215">
        <f t="shared" si="73"/>
        <v>0.4</v>
      </c>
      <c r="AN100" s="218">
        <f t="shared" si="78"/>
        <v>716924</v>
      </c>
      <c r="AO100" s="219">
        <v>697992</v>
      </c>
      <c r="AP100" s="217">
        <f t="shared" si="74"/>
        <v>2.7</v>
      </c>
      <c r="AQ100" s="241">
        <f t="shared" si="83"/>
        <v>1596</v>
      </c>
      <c r="AR100" s="212"/>
      <c r="AS100" s="199">
        <f t="shared" si="61"/>
        <v>715328</v>
      </c>
      <c r="AT100" s="200">
        <v>697992</v>
      </c>
      <c r="AU100" s="182">
        <f t="shared" si="84"/>
        <v>2.5</v>
      </c>
      <c r="AV100" s="195"/>
      <c r="AW100" s="221"/>
      <c r="AX100" s="182"/>
      <c r="AY100" s="198">
        <f t="shared" si="81"/>
        <v>715328</v>
      </c>
      <c r="AZ100" s="69"/>
      <c r="BA100" s="79">
        <v>1596</v>
      </c>
      <c r="BB100" s="69"/>
    </row>
    <row r="101" spans="1:54" ht="14.25" customHeight="1">
      <c r="A101" s="5" t="s">
        <v>31</v>
      </c>
      <c r="B101" s="2" t="s">
        <v>120</v>
      </c>
      <c r="C101" s="65">
        <v>3</v>
      </c>
      <c r="D101" s="11">
        <v>590</v>
      </c>
      <c r="E101" s="211">
        <v>1189403</v>
      </c>
      <c r="F101" s="212">
        <v>1169869</v>
      </c>
      <c r="G101" s="213">
        <f aca="true" t="shared" si="85" ref="G101:G111">ROUND(E101/F101*100-100,1)</f>
        <v>1.7</v>
      </c>
      <c r="H101" s="199">
        <v>42231</v>
      </c>
      <c r="I101" s="212">
        <v>44384</v>
      </c>
      <c r="J101" s="213">
        <f aca="true" t="shared" si="86" ref="J101:J111">ROUND(H101/I101*100-100,1)</f>
        <v>-4.9</v>
      </c>
      <c r="K101" s="199">
        <v>76901</v>
      </c>
      <c r="L101" s="212">
        <v>72964</v>
      </c>
      <c r="M101" s="213">
        <f aca="true" t="shared" si="87" ref="M101:M111">ROUND(K101/L101*100-100,1)</f>
        <v>5.4</v>
      </c>
      <c r="N101" s="211">
        <v>284916</v>
      </c>
      <c r="O101" s="212">
        <v>291963</v>
      </c>
      <c r="P101" s="213">
        <f aca="true" t="shared" si="88" ref="P101:P111">ROUND(N101/O101*100-100,1)</f>
        <v>-2.4</v>
      </c>
      <c r="Q101" s="211">
        <v>152176</v>
      </c>
      <c r="R101" s="212">
        <v>150589</v>
      </c>
      <c r="S101" s="215">
        <f aca="true" t="shared" si="89" ref="S101:S111">ROUND(Q101/R101*100-100,1)</f>
        <v>1.1</v>
      </c>
      <c r="T101" s="268">
        <v>83236</v>
      </c>
      <c r="U101" s="200">
        <v>102608</v>
      </c>
      <c r="V101" s="182">
        <f aca="true" t="shared" si="90" ref="V101:V111">ROUND(T101/U101*100-100,1)</f>
        <v>-18.9</v>
      </c>
      <c r="W101" s="199">
        <f t="shared" si="75"/>
        <v>1662391</v>
      </c>
      <c r="X101" s="199">
        <f t="shared" si="82"/>
        <v>1627161</v>
      </c>
      <c r="Y101" s="215">
        <f aca="true" t="shared" si="91" ref="Y101:Y111">ROUND(W101/X101*100-100,1)</f>
        <v>2.2</v>
      </c>
      <c r="Z101" s="216">
        <v>0</v>
      </c>
      <c r="AA101" s="212">
        <v>-156</v>
      </c>
      <c r="AB101" s="212">
        <v>1662391</v>
      </c>
      <c r="AC101" s="292">
        <f t="shared" si="76"/>
        <v>1662391</v>
      </c>
      <c r="AD101" s="212">
        <v>1622935</v>
      </c>
      <c r="AE101" s="217">
        <f aca="true" t="shared" si="92" ref="AE101:AE111">ROUND(AC101/AD101*100-100,1)</f>
        <v>2.4</v>
      </c>
      <c r="AF101" s="292">
        <v>833121</v>
      </c>
      <c r="AG101" s="212">
        <v>813137</v>
      </c>
      <c r="AH101" s="217">
        <f aca="true" t="shared" si="93" ref="AH101:AH111">ROUND(AF101/AG101*100-100,1)</f>
        <v>2.5</v>
      </c>
      <c r="AI101" s="216">
        <v>0</v>
      </c>
      <c r="AJ101" s="212">
        <v>-2868</v>
      </c>
      <c r="AK101" s="211">
        <f t="shared" si="77"/>
        <v>833121</v>
      </c>
      <c r="AL101" s="211">
        <v>810269</v>
      </c>
      <c r="AM101" s="215">
        <f aca="true" t="shared" si="94" ref="AM101:AM111">ROUND(AK101/AL101*100-100,1)</f>
        <v>2.8</v>
      </c>
      <c r="AN101" s="218">
        <f t="shared" si="78"/>
        <v>829270</v>
      </c>
      <c r="AO101" s="219">
        <v>816736</v>
      </c>
      <c r="AP101" s="217">
        <f aca="true" t="shared" si="95" ref="AP101:AP111">ROUND(AN101/AO101*100-100,1)</f>
        <v>1.5</v>
      </c>
      <c r="AQ101" s="241">
        <f t="shared" si="83"/>
        <v>1464</v>
      </c>
      <c r="AR101" s="212"/>
      <c r="AS101" s="199">
        <f t="shared" si="61"/>
        <v>827806</v>
      </c>
      <c r="AT101" s="200">
        <v>816736</v>
      </c>
      <c r="AU101" s="242">
        <f t="shared" si="84"/>
        <v>1.4</v>
      </c>
      <c r="AV101" s="195"/>
      <c r="AW101" s="221"/>
      <c r="AX101" s="242"/>
      <c r="AY101" s="198">
        <f t="shared" si="81"/>
        <v>827806</v>
      </c>
      <c r="AZ101" s="69"/>
      <c r="BA101" s="79">
        <v>1464</v>
      </c>
      <c r="BB101" s="69"/>
    </row>
    <row r="102" spans="1:54" ht="14.25" customHeight="1">
      <c r="A102" s="5" t="s">
        <v>32</v>
      </c>
      <c r="B102" s="2" t="s">
        <v>120</v>
      </c>
      <c r="C102" s="65">
        <v>3</v>
      </c>
      <c r="D102" s="11">
        <v>593</v>
      </c>
      <c r="E102" s="211">
        <v>2085021</v>
      </c>
      <c r="F102" s="212">
        <v>2061013</v>
      </c>
      <c r="G102" s="213">
        <f t="shared" si="85"/>
        <v>1.2</v>
      </c>
      <c r="H102" s="199">
        <v>44424</v>
      </c>
      <c r="I102" s="212">
        <v>43083</v>
      </c>
      <c r="J102" s="213">
        <f t="shared" si="86"/>
        <v>3.1</v>
      </c>
      <c r="K102" s="199">
        <v>82861</v>
      </c>
      <c r="L102" s="212">
        <v>84456</v>
      </c>
      <c r="M102" s="213">
        <f t="shared" si="87"/>
        <v>-1.9</v>
      </c>
      <c r="N102" s="211">
        <v>369175</v>
      </c>
      <c r="O102" s="212">
        <v>375293</v>
      </c>
      <c r="P102" s="213">
        <f t="shared" si="88"/>
        <v>-1.6</v>
      </c>
      <c r="Q102" s="211">
        <v>223185</v>
      </c>
      <c r="R102" s="212">
        <v>224382</v>
      </c>
      <c r="S102" s="215">
        <f t="shared" si="89"/>
        <v>-0.5</v>
      </c>
      <c r="T102" s="268">
        <v>142123</v>
      </c>
      <c r="U102" s="200">
        <v>176002</v>
      </c>
      <c r="V102" s="182">
        <f t="shared" si="90"/>
        <v>-19.2</v>
      </c>
      <c r="W102" s="199">
        <f t="shared" si="75"/>
        <v>2662543</v>
      </c>
      <c r="X102" s="199">
        <f t="shared" si="82"/>
        <v>2612225</v>
      </c>
      <c r="Y102" s="215">
        <f t="shared" si="91"/>
        <v>1.9</v>
      </c>
      <c r="Z102" s="216">
        <v>0</v>
      </c>
      <c r="AA102" s="212">
        <v>0</v>
      </c>
      <c r="AB102" s="212">
        <v>2662543</v>
      </c>
      <c r="AC102" s="292">
        <f t="shared" si="76"/>
        <v>2662543</v>
      </c>
      <c r="AD102" s="212">
        <v>2529201</v>
      </c>
      <c r="AE102" s="217">
        <f t="shared" si="92"/>
        <v>5.3</v>
      </c>
      <c r="AF102" s="292">
        <v>1246587</v>
      </c>
      <c r="AG102" s="212">
        <v>1215929</v>
      </c>
      <c r="AH102" s="217">
        <f t="shared" si="93"/>
        <v>2.5</v>
      </c>
      <c r="AI102" s="216">
        <v>0</v>
      </c>
      <c r="AJ102" s="212">
        <v>0</v>
      </c>
      <c r="AK102" s="211">
        <f t="shared" si="77"/>
        <v>1246587</v>
      </c>
      <c r="AL102" s="211">
        <v>1215929</v>
      </c>
      <c r="AM102" s="215">
        <f t="shared" si="94"/>
        <v>2.5</v>
      </c>
      <c r="AN102" s="218">
        <f t="shared" si="78"/>
        <v>1415956</v>
      </c>
      <c r="AO102" s="219">
        <v>1396296</v>
      </c>
      <c r="AP102" s="217">
        <f t="shared" si="95"/>
        <v>1.4</v>
      </c>
      <c r="AQ102" s="241">
        <f t="shared" si="83"/>
        <v>2345</v>
      </c>
      <c r="AR102" s="212"/>
      <c r="AS102" s="199">
        <f t="shared" si="61"/>
        <v>1413611</v>
      </c>
      <c r="AT102" s="200">
        <v>1396296</v>
      </c>
      <c r="AU102" s="237">
        <f t="shared" si="84"/>
        <v>1.2</v>
      </c>
      <c r="AV102" s="195"/>
      <c r="AW102" s="221"/>
      <c r="AX102" s="237"/>
      <c r="AY102" s="198">
        <f t="shared" si="81"/>
        <v>1413611</v>
      </c>
      <c r="AZ102" s="69"/>
      <c r="BA102" s="79">
        <v>2345</v>
      </c>
      <c r="BB102" s="69"/>
    </row>
    <row r="103" spans="1:54" ht="14.25" customHeight="1">
      <c r="A103" s="6" t="s">
        <v>33</v>
      </c>
      <c r="B103" s="2" t="s">
        <v>120</v>
      </c>
      <c r="C103" s="65">
        <v>2</v>
      </c>
      <c r="D103" s="11">
        <v>482</v>
      </c>
      <c r="E103" s="211">
        <v>1150864</v>
      </c>
      <c r="F103" s="212">
        <v>1146740</v>
      </c>
      <c r="G103" s="213">
        <f t="shared" si="85"/>
        <v>0.4</v>
      </c>
      <c r="H103" s="199">
        <v>51766</v>
      </c>
      <c r="I103" s="212">
        <v>50552</v>
      </c>
      <c r="J103" s="213">
        <f t="shared" si="86"/>
        <v>2.4</v>
      </c>
      <c r="K103" s="199">
        <v>118935</v>
      </c>
      <c r="L103" s="212">
        <v>121557</v>
      </c>
      <c r="M103" s="213">
        <f t="shared" si="87"/>
        <v>-2.2</v>
      </c>
      <c r="N103" s="211">
        <v>292707</v>
      </c>
      <c r="O103" s="212">
        <v>297734</v>
      </c>
      <c r="P103" s="213">
        <f t="shared" si="88"/>
        <v>-1.7</v>
      </c>
      <c r="Q103" s="211">
        <v>208457</v>
      </c>
      <c r="R103" s="212">
        <v>213837</v>
      </c>
      <c r="S103" s="215">
        <f t="shared" si="89"/>
        <v>-2.5</v>
      </c>
      <c r="T103" s="268">
        <v>64766</v>
      </c>
      <c r="U103" s="200">
        <v>87098</v>
      </c>
      <c r="V103" s="182">
        <f t="shared" si="90"/>
        <v>-25.6</v>
      </c>
      <c r="W103" s="199">
        <f t="shared" si="75"/>
        <v>1757963</v>
      </c>
      <c r="X103" s="199">
        <f t="shared" si="82"/>
        <v>1743322</v>
      </c>
      <c r="Y103" s="215">
        <f t="shared" si="91"/>
        <v>0.8</v>
      </c>
      <c r="Z103" s="216">
        <v>0</v>
      </c>
      <c r="AA103" s="212">
        <v>-772</v>
      </c>
      <c r="AB103" s="212">
        <v>1757963</v>
      </c>
      <c r="AC103" s="292">
        <f t="shared" si="76"/>
        <v>1757963</v>
      </c>
      <c r="AD103" s="212">
        <v>1759701</v>
      </c>
      <c r="AE103" s="217">
        <f t="shared" si="92"/>
        <v>-0.1</v>
      </c>
      <c r="AF103" s="292">
        <v>508674</v>
      </c>
      <c r="AG103" s="212">
        <v>507580</v>
      </c>
      <c r="AH103" s="217">
        <f t="shared" si="93"/>
        <v>0.2</v>
      </c>
      <c r="AI103" s="216">
        <v>0</v>
      </c>
      <c r="AJ103" s="212">
        <v>479</v>
      </c>
      <c r="AK103" s="211">
        <f t="shared" si="77"/>
        <v>508674</v>
      </c>
      <c r="AL103" s="211">
        <v>508059</v>
      </c>
      <c r="AM103" s="215">
        <f t="shared" si="94"/>
        <v>0.1</v>
      </c>
      <c r="AN103" s="218">
        <f t="shared" si="78"/>
        <v>1249289</v>
      </c>
      <c r="AO103" s="219">
        <v>1234491</v>
      </c>
      <c r="AP103" s="217">
        <f t="shared" si="95"/>
        <v>1.2</v>
      </c>
      <c r="AQ103" s="241">
        <f t="shared" si="83"/>
        <v>1548</v>
      </c>
      <c r="AR103" s="212"/>
      <c r="AS103" s="199">
        <f aca="true" t="shared" si="96" ref="AS103:AS108">AN103-AQ103</f>
        <v>1247741</v>
      </c>
      <c r="AT103" s="200">
        <v>1234491</v>
      </c>
      <c r="AU103" s="182">
        <f t="shared" si="84"/>
        <v>1.1</v>
      </c>
      <c r="AV103" s="195"/>
      <c r="AW103" s="221"/>
      <c r="AX103" s="182"/>
      <c r="AY103" s="198">
        <f t="shared" si="81"/>
        <v>1247741</v>
      </c>
      <c r="AZ103" s="69"/>
      <c r="BA103" s="79">
        <v>1548</v>
      </c>
      <c r="BB103" s="69"/>
    </row>
    <row r="104" spans="1:54" ht="14.25" customHeight="1">
      <c r="A104" s="60" t="s">
        <v>34</v>
      </c>
      <c r="B104" s="2" t="s">
        <v>120</v>
      </c>
      <c r="C104" s="65">
        <v>2</v>
      </c>
      <c r="D104" s="11">
        <v>499</v>
      </c>
      <c r="E104" s="211">
        <v>2518765</v>
      </c>
      <c r="F104" s="212">
        <v>2498900</v>
      </c>
      <c r="G104" s="213">
        <f t="shared" si="85"/>
        <v>0.8</v>
      </c>
      <c r="H104" s="199">
        <v>52113</v>
      </c>
      <c r="I104" s="212">
        <v>47761</v>
      </c>
      <c r="J104" s="213">
        <f t="shared" si="86"/>
        <v>9.1</v>
      </c>
      <c r="K104" s="199">
        <v>118398</v>
      </c>
      <c r="L104" s="212">
        <v>121961</v>
      </c>
      <c r="M104" s="213">
        <f t="shared" si="87"/>
        <v>-2.9</v>
      </c>
      <c r="N104" s="211">
        <v>439601</v>
      </c>
      <c r="O104" s="212">
        <v>444528</v>
      </c>
      <c r="P104" s="213">
        <f t="shared" si="88"/>
        <v>-1.1</v>
      </c>
      <c r="Q104" s="211">
        <v>320866</v>
      </c>
      <c r="R104" s="212">
        <v>325500</v>
      </c>
      <c r="S104" s="215">
        <f t="shared" si="89"/>
        <v>-1.4</v>
      </c>
      <c r="T104" s="268">
        <v>149533</v>
      </c>
      <c r="U104" s="200">
        <v>191649</v>
      </c>
      <c r="V104" s="182">
        <f t="shared" si="90"/>
        <v>-22</v>
      </c>
      <c r="W104" s="199">
        <f t="shared" si="75"/>
        <v>3300210</v>
      </c>
      <c r="X104" s="199">
        <f t="shared" si="82"/>
        <v>3247001</v>
      </c>
      <c r="Y104" s="215">
        <f t="shared" si="91"/>
        <v>1.6</v>
      </c>
      <c r="Z104" s="216">
        <v>8028</v>
      </c>
      <c r="AA104" s="212">
        <v>0</v>
      </c>
      <c r="AB104" s="212">
        <v>3300210</v>
      </c>
      <c r="AC104" s="292">
        <f t="shared" si="76"/>
        <v>3308238</v>
      </c>
      <c r="AD104" s="212">
        <v>3234607</v>
      </c>
      <c r="AE104" s="217">
        <f t="shared" si="92"/>
        <v>2.3</v>
      </c>
      <c r="AF104" s="292">
        <v>1365837</v>
      </c>
      <c r="AG104" s="212">
        <v>1380090</v>
      </c>
      <c r="AH104" s="217">
        <f t="shared" si="93"/>
        <v>-1</v>
      </c>
      <c r="AI104" s="216">
        <v>110</v>
      </c>
      <c r="AJ104" s="212">
        <v>0</v>
      </c>
      <c r="AK104" s="211">
        <f t="shared" si="77"/>
        <v>1365947</v>
      </c>
      <c r="AL104" s="211">
        <v>1380090</v>
      </c>
      <c r="AM104" s="215">
        <f t="shared" si="94"/>
        <v>-1</v>
      </c>
      <c r="AN104" s="218">
        <f t="shared" si="78"/>
        <v>1942291</v>
      </c>
      <c r="AO104" s="219">
        <v>1866911</v>
      </c>
      <c r="AP104" s="217">
        <f t="shared" si="95"/>
        <v>4</v>
      </c>
      <c r="AQ104" s="241">
        <f t="shared" si="83"/>
        <v>2914</v>
      </c>
      <c r="AR104" s="212"/>
      <c r="AS104" s="199">
        <f t="shared" si="96"/>
        <v>1939377</v>
      </c>
      <c r="AT104" s="200">
        <v>1866911</v>
      </c>
      <c r="AU104" s="182">
        <f t="shared" si="84"/>
        <v>3.9</v>
      </c>
      <c r="AV104" s="195"/>
      <c r="AW104" s="221"/>
      <c r="AX104" s="182"/>
      <c r="AY104" s="198">
        <f t="shared" si="81"/>
        <v>1939377</v>
      </c>
      <c r="AZ104" s="69"/>
      <c r="BA104" s="79">
        <v>2914</v>
      </c>
      <c r="BB104" s="69"/>
    </row>
    <row r="105" spans="1:54" ht="14.25" customHeight="1">
      <c r="A105" s="60" t="s">
        <v>35</v>
      </c>
      <c r="B105" s="2" t="s">
        <v>120</v>
      </c>
      <c r="C105" s="65">
        <v>1</v>
      </c>
      <c r="D105" s="11">
        <v>348</v>
      </c>
      <c r="E105" s="211">
        <v>2234342</v>
      </c>
      <c r="F105" s="212">
        <v>2188171</v>
      </c>
      <c r="G105" s="213">
        <f t="shared" si="85"/>
        <v>2.1</v>
      </c>
      <c r="H105" s="199">
        <v>54926</v>
      </c>
      <c r="I105" s="212">
        <v>54225</v>
      </c>
      <c r="J105" s="213">
        <f t="shared" si="86"/>
        <v>1.3</v>
      </c>
      <c r="K105" s="199">
        <v>139070</v>
      </c>
      <c r="L105" s="212">
        <v>141236</v>
      </c>
      <c r="M105" s="213">
        <f t="shared" si="87"/>
        <v>-1.5</v>
      </c>
      <c r="N105" s="211">
        <v>466890</v>
      </c>
      <c r="O105" s="212">
        <v>478018</v>
      </c>
      <c r="P105" s="213">
        <f t="shared" si="88"/>
        <v>-2.3</v>
      </c>
      <c r="Q105" s="211">
        <v>519292</v>
      </c>
      <c r="R105" s="212">
        <v>495416</v>
      </c>
      <c r="S105" s="215">
        <f t="shared" si="89"/>
        <v>4.8</v>
      </c>
      <c r="T105" s="268">
        <v>118224</v>
      </c>
      <c r="U105" s="200">
        <v>156235</v>
      </c>
      <c r="V105" s="182">
        <f t="shared" si="90"/>
        <v>-24.3</v>
      </c>
      <c r="W105" s="199">
        <f t="shared" si="75"/>
        <v>3296296</v>
      </c>
      <c r="X105" s="199">
        <f t="shared" si="82"/>
        <v>3200831</v>
      </c>
      <c r="Y105" s="215">
        <f t="shared" si="91"/>
        <v>3</v>
      </c>
      <c r="Z105" s="216">
        <v>0</v>
      </c>
      <c r="AA105" s="212">
        <v>0</v>
      </c>
      <c r="AB105" s="212">
        <v>3296296</v>
      </c>
      <c r="AC105" s="292">
        <f t="shared" si="76"/>
        <v>3296296</v>
      </c>
      <c r="AD105" s="212">
        <v>3269005</v>
      </c>
      <c r="AE105" s="217">
        <f t="shared" si="92"/>
        <v>0.8</v>
      </c>
      <c r="AF105" s="292">
        <v>943445</v>
      </c>
      <c r="AG105" s="212">
        <v>918044</v>
      </c>
      <c r="AH105" s="217">
        <f t="shared" si="93"/>
        <v>2.8</v>
      </c>
      <c r="AI105" s="216">
        <v>0</v>
      </c>
      <c r="AJ105" s="212">
        <v>0</v>
      </c>
      <c r="AK105" s="211">
        <f t="shared" si="77"/>
        <v>943445</v>
      </c>
      <c r="AL105" s="211">
        <v>918044</v>
      </c>
      <c r="AM105" s="215">
        <f t="shared" si="94"/>
        <v>2.8</v>
      </c>
      <c r="AN105" s="218">
        <f t="shared" si="78"/>
        <v>2352851</v>
      </c>
      <c r="AO105" s="219">
        <v>2282787</v>
      </c>
      <c r="AP105" s="217">
        <f t="shared" si="95"/>
        <v>3.1</v>
      </c>
      <c r="AQ105" s="241">
        <f t="shared" si="83"/>
        <v>2903</v>
      </c>
      <c r="AR105" s="212"/>
      <c r="AS105" s="199">
        <f t="shared" si="96"/>
        <v>2349948</v>
      </c>
      <c r="AT105" s="200">
        <v>2282787</v>
      </c>
      <c r="AU105" s="182">
        <f t="shared" si="84"/>
        <v>2.9</v>
      </c>
      <c r="AV105" s="195"/>
      <c r="AW105" s="221"/>
      <c r="AX105" s="182"/>
      <c r="AY105" s="198">
        <f t="shared" si="81"/>
        <v>2349948</v>
      </c>
      <c r="AZ105" s="69"/>
      <c r="BA105" s="79">
        <v>2903</v>
      </c>
      <c r="BB105" s="69"/>
    </row>
    <row r="106" spans="1:54" ht="14.25" customHeight="1">
      <c r="A106" s="60" t="s">
        <v>36</v>
      </c>
      <c r="B106" s="2" t="s">
        <v>120</v>
      </c>
      <c r="C106" s="65">
        <v>1</v>
      </c>
      <c r="D106" s="11">
        <v>300</v>
      </c>
      <c r="E106" s="211">
        <v>888295</v>
      </c>
      <c r="F106" s="212">
        <v>876341</v>
      </c>
      <c r="G106" s="213">
        <f t="shared" si="85"/>
        <v>1.4</v>
      </c>
      <c r="H106" s="199">
        <v>43377</v>
      </c>
      <c r="I106" s="212">
        <v>44030</v>
      </c>
      <c r="J106" s="213">
        <f t="shared" si="86"/>
        <v>-1.5</v>
      </c>
      <c r="K106" s="199">
        <v>105155</v>
      </c>
      <c r="L106" s="212">
        <v>106723</v>
      </c>
      <c r="M106" s="213">
        <f t="shared" si="87"/>
        <v>-1.5</v>
      </c>
      <c r="N106" s="211">
        <v>223006</v>
      </c>
      <c r="O106" s="212">
        <v>226731</v>
      </c>
      <c r="P106" s="213">
        <f t="shared" si="88"/>
        <v>-1.6</v>
      </c>
      <c r="Q106" s="211">
        <v>180570</v>
      </c>
      <c r="R106" s="212">
        <v>178773</v>
      </c>
      <c r="S106" s="215">
        <f t="shared" si="89"/>
        <v>1</v>
      </c>
      <c r="T106" s="268">
        <v>40099</v>
      </c>
      <c r="U106" s="200">
        <v>55642</v>
      </c>
      <c r="V106" s="182">
        <f t="shared" si="90"/>
        <v>-27.9</v>
      </c>
      <c r="W106" s="199">
        <f t="shared" si="75"/>
        <v>1400304</v>
      </c>
      <c r="X106" s="199">
        <f t="shared" si="82"/>
        <v>1376956</v>
      </c>
      <c r="Y106" s="215">
        <f t="shared" si="91"/>
        <v>1.7</v>
      </c>
      <c r="Z106" s="216">
        <v>-108</v>
      </c>
      <c r="AA106" s="212">
        <v>0</v>
      </c>
      <c r="AB106" s="212">
        <v>1400304</v>
      </c>
      <c r="AC106" s="292">
        <f t="shared" si="76"/>
        <v>1400196</v>
      </c>
      <c r="AD106" s="212">
        <v>1410479</v>
      </c>
      <c r="AE106" s="217">
        <f t="shared" si="92"/>
        <v>-0.7</v>
      </c>
      <c r="AF106" s="292">
        <v>230602</v>
      </c>
      <c r="AG106" s="212">
        <v>218523</v>
      </c>
      <c r="AH106" s="217">
        <f t="shared" si="93"/>
        <v>5.5</v>
      </c>
      <c r="AI106" s="216">
        <v>-268</v>
      </c>
      <c r="AJ106" s="212">
        <v>0</v>
      </c>
      <c r="AK106" s="211">
        <f t="shared" si="77"/>
        <v>230334</v>
      </c>
      <c r="AL106" s="211">
        <v>218523</v>
      </c>
      <c r="AM106" s="215">
        <f t="shared" si="94"/>
        <v>5.4</v>
      </c>
      <c r="AN106" s="218">
        <f t="shared" si="78"/>
        <v>1169862</v>
      </c>
      <c r="AO106" s="219">
        <v>1158433</v>
      </c>
      <c r="AP106" s="217">
        <f t="shared" si="95"/>
        <v>1</v>
      </c>
      <c r="AQ106" s="241">
        <f t="shared" si="83"/>
        <v>1233</v>
      </c>
      <c r="AR106" s="212"/>
      <c r="AS106" s="199">
        <f t="shared" si="96"/>
        <v>1168629</v>
      </c>
      <c r="AT106" s="200">
        <v>1158433</v>
      </c>
      <c r="AU106" s="242">
        <f t="shared" si="84"/>
        <v>0.9</v>
      </c>
      <c r="AV106" s="195"/>
      <c r="AW106" s="221"/>
      <c r="AX106" s="242"/>
      <c r="AY106" s="198">
        <f t="shared" si="81"/>
        <v>1168629</v>
      </c>
      <c r="AZ106" s="69"/>
      <c r="BA106" s="79">
        <v>1233</v>
      </c>
      <c r="BB106" s="69"/>
    </row>
    <row r="107" spans="1:54" ht="14.25" customHeight="1">
      <c r="A107" s="60" t="s">
        <v>37</v>
      </c>
      <c r="B107" s="2" t="s">
        <v>120</v>
      </c>
      <c r="C107" s="65">
        <v>3</v>
      </c>
      <c r="D107" s="11">
        <v>565</v>
      </c>
      <c r="E107" s="211">
        <v>2901736</v>
      </c>
      <c r="F107" s="212">
        <v>2883701</v>
      </c>
      <c r="G107" s="213">
        <f t="shared" si="85"/>
        <v>0.6</v>
      </c>
      <c r="H107" s="199">
        <v>71617</v>
      </c>
      <c r="I107" s="212">
        <v>72259</v>
      </c>
      <c r="J107" s="213">
        <f t="shared" si="86"/>
        <v>-0.9</v>
      </c>
      <c r="K107" s="199">
        <v>111826</v>
      </c>
      <c r="L107" s="212">
        <v>111578</v>
      </c>
      <c r="M107" s="213">
        <f t="shared" si="87"/>
        <v>0.2</v>
      </c>
      <c r="N107" s="211">
        <v>488866</v>
      </c>
      <c r="O107" s="212">
        <v>493945</v>
      </c>
      <c r="P107" s="213">
        <f t="shared" si="88"/>
        <v>-1</v>
      </c>
      <c r="Q107" s="211">
        <v>370288</v>
      </c>
      <c r="R107" s="212">
        <v>370651</v>
      </c>
      <c r="S107" s="215">
        <f t="shared" si="89"/>
        <v>-0.1</v>
      </c>
      <c r="T107" s="268">
        <v>254690</v>
      </c>
      <c r="U107" s="200">
        <v>313035</v>
      </c>
      <c r="V107" s="182">
        <f t="shared" si="90"/>
        <v>-18.6</v>
      </c>
      <c r="W107" s="199">
        <f t="shared" si="75"/>
        <v>3689643</v>
      </c>
      <c r="X107" s="199">
        <f t="shared" si="82"/>
        <v>3619099</v>
      </c>
      <c r="Y107" s="215">
        <f t="shared" si="91"/>
        <v>1.9</v>
      </c>
      <c r="Z107" s="216">
        <v>-2235</v>
      </c>
      <c r="AA107" s="212">
        <v>0</v>
      </c>
      <c r="AB107" s="212">
        <v>3689643</v>
      </c>
      <c r="AC107" s="292">
        <f t="shared" si="76"/>
        <v>3687408</v>
      </c>
      <c r="AD107" s="212">
        <v>3589009</v>
      </c>
      <c r="AE107" s="217">
        <f t="shared" si="92"/>
        <v>2.7</v>
      </c>
      <c r="AF107" s="292">
        <v>2385340</v>
      </c>
      <c r="AG107" s="212">
        <v>2323620</v>
      </c>
      <c r="AH107" s="217">
        <f t="shared" si="93"/>
        <v>2.7</v>
      </c>
      <c r="AI107" s="216">
        <v>-3392</v>
      </c>
      <c r="AJ107" s="212">
        <v>0</v>
      </c>
      <c r="AK107" s="211">
        <f t="shared" si="77"/>
        <v>2381948</v>
      </c>
      <c r="AL107" s="211">
        <v>2323620</v>
      </c>
      <c r="AM107" s="215">
        <f t="shared" si="94"/>
        <v>2.5</v>
      </c>
      <c r="AN107" s="218">
        <f t="shared" si="78"/>
        <v>1305460</v>
      </c>
      <c r="AO107" s="219">
        <v>1295479</v>
      </c>
      <c r="AP107" s="217">
        <f t="shared" si="95"/>
        <v>0.8</v>
      </c>
      <c r="AQ107" s="241">
        <f t="shared" si="83"/>
        <v>3248</v>
      </c>
      <c r="AR107" s="212"/>
      <c r="AS107" s="199">
        <f t="shared" si="96"/>
        <v>1302212</v>
      </c>
      <c r="AT107" s="200">
        <v>1295479</v>
      </c>
      <c r="AU107" s="237">
        <f t="shared" si="84"/>
        <v>0.5</v>
      </c>
      <c r="AV107" s="195"/>
      <c r="AW107" s="221"/>
      <c r="AX107" s="237"/>
      <c r="AY107" s="198">
        <f t="shared" si="81"/>
        <v>1302212</v>
      </c>
      <c r="AZ107" s="69"/>
      <c r="BA107" s="79">
        <v>3248</v>
      </c>
      <c r="BB107" s="69"/>
    </row>
    <row r="108" spans="1:54" ht="14.25" customHeight="1" thickBot="1">
      <c r="A108" s="60" t="s">
        <v>38</v>
      </c>
      <c r="B108" s="3" t="s">
        <v>120</v>
      </c>
      <c r="C108" s="72">
        <v>1</v>
      </c>
      <c r="D108" s="12">
        <v>248</v>
      </c>
      <c r="E108" s="250">
        <v>750339</v>
      </c>
      <c r="F108" s="251">
        <v>742921</v>
      </c>
      <c r="G108" s="252">
        <f t="shared" si="85"/>
        <v>1</v>
      </c>
      <c r="H108" s="253">
        <v>37406</v>
      </c>
      <c r="I108" s="251">
        <v>35374</v>
      </c>
      <c r="J108" s="252">
        <f t="shared" si="86"/>
        <v>5.7</v>
      </c>
      <c r="K108" s="253">
        <v>88733</v>
      </c>
      <c r="L108" s="251">
        <v>93864</v>
      </c>
      <c r="M108" s="252">
        <f t="shared" si="87"/>
        <v>-5.5</v>
      </c>
      <c r="N108" s="250">
        <v>315797</v>
      </c>
      <c r="O108" s="251">
        <v>320174</v>
      </c>
      <c r="P108" s="252">
        <f t="shared" si="88"/>
        <v>-1.4</v>
      </c>
      <c r="Q108" s="250">
        <v>306477</v>
      </c>
      <c r="R108" s="251">
        <v>296377</v>
      </c>
      <c r="S108" s="242">
        <f t="shared" si="89"/>
        <v>3.4</v>
      </c>
      <c r="T108" s="273">
        <v>57242</v>
      </c>
      <c r="U108" s="274">
        <v>72716</v>
      </c>
      <c r="V108" s="237">
        <f t="shared" si="90"/>
        <v>-21.3</v>
      </c>
      <c r="W108" s="253">
        <f t="shared" si="75"/>
        <v>1441510</v>
      </c>
      <c r="X108" s="253">
        <f t="shared" si="82"/>
        <v>1415994</v>
      </c>
      <c r="Y108" s="242">
        <f t="shared" si="91"/>
        <v>1.8</v>
      </c>
      <c r="Z108" s="254">
        <v>16207</v>
      </c>
      <c r="AA108" s="251">
        <v>0</v>
      </c>
      <c r="AB108" s="251">
        <v>1441510</v>
      </c>
      <c r="AC108" s="293">
        <f t="shared" si="76"/>
        <v>1457717</v>
      </c>
      <c r="AD108" s="251">
        <v>1474254</v>
      </c>
      <c r="AE108" s="255">
        <f t="shared" si="92"/>
        <v>-1.1</v>
      </c>
      <c r="AF108" s="293">
        <v>514500</v>
      </c>
      <c r="AG108" s="251">
        <v>504835</v>
      </c>
      <c r="AH108" s="255">
        <f t="shared" si="93"/>
        <v>1.9</v>
      </c>
      <c r="AI108" s="254">
        <v>10</v>
      </c>
      <c r="AJ108" s="251">
        <v>0</v>
      </c>
      <c r="AK108" s="250">
        <f t="shared" si="77"/>
        <v>514510</v>
      </c>
      <c r="AL108" s="250">
        <v>504835</v>
      </c>
      <c r="AM108" s="242">
        <f t="shared" si="94"/>
        <v>1.9</v>
      </c>
      <c r="AN108" s="256">
        <f t="shared" si="78"/>
        <v>943207</v>
      </c>
      <c r="AO108" s="257">
        <v>911159</v>
      </c>
      <c r="AP108" s="255">
        <f t="shared" si="95"/>
        <v>3.5</v>
      </c>
      <c r="AQ108" s="258">
        <f t="shared" si="83"/>
        <v>1284</v>
      </c>
      <c r="AR108" s="251"/>
      <c r="AS108" s="253">
        <f t="shared" si="96"/>
        <v>941923</v>
      </c>
      <c r="AT108" s="274">
        <v>911159</v>
      </c>
      <c r="AU108" s="237">
        <f t="shared" si="84"/>
        <v>3.4</v>
      </c>
      <c r="AV108" s="195"/>
      <c r="AW108" s="259"/>
      <c r="AX108" s="237"/>
      <c r="AY108" s="198">
        <f t="shared" si="81"/>
        <v>941923</v>
      </c>
      <c r="AZ108" s="69"/>
      <c r="BA108" s="79">
        <v>1284</v>
      </c>
      <c r="BB108" s="69"/>
    </row>
    <row r="109" spans="1:54" ht="14.25" customHeight="1" thickBot="1" thickTop="1">
      <c r="A109" s="73" t="s">
        <v>255</v>
      </c>
      <c r="B109" s="556"/>
      <c r="C109" s="557"/>
      <c r="D109" s="558"/>
      <c r="E109" s="260">
        <f>SUM(E7,E11,E16,E28,E32,E40,E49:E51,E53,E60:E61,E63,E67,E70,E71,E72,E73,E74,E75,E77)</f>
        <v>261124363</v>
      </c>
      <c r="F109" s="260">
        <f>SUM(F7,F11,F16,F28,F32,F40,F49:F51,F53,F60:F61,F63,F67,F70,F71,F72,F73,F74,F75,F77)</f>
        <v>259711271</v>
      </c>
      <c r="G109" s="261">
        <f>ROUND(E109/F109*100-100,1)</f>
        <v>0.5</v>
      </c>
      <c r="H109" s="260">
        <f>SUM(H7,H11,H16,H28,H32,H40,H49:H51,H53,H60:H61,H63,H67,H70,H71,H72,H73,H74,H75,H77)</f>
        <v>5198055</v>
      </c>
      <c r="I109" s="260">
        <f>SUM(I7,I11,I16,I28,I32,I40,I49:I51,I53,I60:I61,I63,I67,I70,I71,I72,I73,I74,I75,I77)</f>
        <v>5690036</v>
      </c>
      <c r="J109" s="261">
        <f>ROUND(H109/I109*100-100,1)</f>
        <v>-8.6</v>
      </c>
      <c r="K109" s="260">
        <f>SUM(K7,K11,K16,K28,K32,K40,K49:K51,K53,K60:K61,K63,K67,K70,K71,K72,K73,K74,K75,K77)</f>
        <v>5211490</v>
      </c>
      <c r="L109" s="260">
        <f>SUM(L7,L11,L16,L28,L32,L40,L49:L51,L53,L60:L61,L63,L67,L70,L71,L72,L73,L74,L75,L77)</f>
        <v>5281020</v>
      </c>
      <c r="M109" s="261">
        <f>ROUND(K109/L109*100-100,1)</f>
        <v>-1.3</v>
      </c>
      <c r="N109" s="260">
        <f>SUM(N7,N11,N16,N28,N32,N40,N49:N51,N53,N60:N61,N63,N67,N70,N71,N72,N73,N74,N75,N77)</f>
        <v>39956030</v>
      </c>
      <c r="O109" s="260">
        <f>SUM(O7,O11,O16,O28,O32,O40,O49:O51,O53,O60:O61,O63,O67,O70,O71,O72,O73,O74,O75,O77)</f>
        <v>43792462</v>
      </c>
      <c r="P109" s="261">
        <f>ROUND(N109/O109*100-100,1)</f>
        <v>-8.8</v>
      </c>
      <c r="Q109" s="260">
        <f>SUM(Q7,Q11,Q16,Q28,Q32,Q40,Q49:Q51,Q53,Q60:Q61,Q63,Q67,Q70,Q71,Q72,Q73,Q74,Q75,Q77)</f>
        <v>49036322</v>
      </c>
      <c r="R109" s="260">
        <f>SUM(R7,R11,R16,R28,R32,R40,R49:R51,R53,R60:R61,R63,R67,R70,R71,R72,R73,R74,R75,R77)</f>
        <v>48962441</v>
      </c>
      <c r="S109" s="262">
        <f>ROUND(Q109/R109*100-100,1)</f>
        <v>0.2</v>
      </c>
      <c r="T109" s="260">
        <f>SUM(T7,T11,T16,T28,T32,T40,T49:T51,T53,T60:T61,T63,T67,T70,T71,T72,T73,T74,T75,T77)</f>
        <v>21166182</v>
      </c>
      <c r="U109" s="260">
        <f>SUM(U7,U11,U16,U28,U32,U40,U49:U51,U53,U60:U61,U63,U67,U70,U71,U72,U73,U74,U75,U77)</f>
        <v>25485618</v>
      </c>
      <c r="V109" s="262">
        <f>ROUND(T109/U109*100-100,1)</f>
        <v>-16.9</v>
      </c>
      <c r="W109" s="260">
        <f>SUM(W7,W11,W16,W28,W32,W40,W49:W51,W53,W60:W61,W63,W67,W70,W71,W72,W73,W74,W75,W77)</f>
        <v>339360078</v>
      </c>
      <c r="X109" s="260">
        <f>SUM(X7,X11,X16,X28,X32,X40,X49:X51,X53,X60:X61,X63,X67,X70,X71,X72,X73,X74,X75,X77)</f>
        <v>337951612</v>
      </c>
      <c r="Y109" s="262">
        <f>ROUND(W109/X109*100-100,1)</f>
        <v>0.4</v>
      </c>
      <c r="Z109" s="263">
        <f>SUM(Z7,Z11,Z16,Z28,Z32,Z40,Z49:Z51,Z53,Z60:Z61,Z63,Z67,Z70,Z71,Z72,Z73,Z74,Z75,Z77)</f>
        <v>-1399758</v>
      </c>
      <c r="AA109" s="260">
        <f>SUM(AA7,AA11,AA16,AA28,AA32,AA40,AA49:AA51,AA53,AA60:AA61,AA63,AA67,AA70,AA71,AA72,AA73,AA74,AA75,AA77)</f>
        <v>-1155238</v>
      </c>
      <c r="AB109" s="260">
        <f>SUM(AB7,AB11,AB16,AB28,AB32,AB40,AB49:AB51,AB53,AB60:AB61,AB63,AB67,AB70,AB71,AB72,AB73,AB74,AB75,AB77)</f>
        <v>332770600</v>
      </c>
      <c r="AC109" s="291">
        <f>SUM(AC7,AC11,AC16,AC28,AC32,AC40,AC49:AC51,AC53,AC60:AC61,AC63,AC67,AC70,AC71,AC72,AC73,AC74,AC75,AC77)</f>
        <v>331370842</v>
      </c>
      <c r="AD109" s="260">
        <f>SUM(AD7,AD11,AD16,AD28,AD32,AD40,AD49:AD51,AD53,AD60:AD61,AD63,AD67,AD70,AD71,AD72,AD73,AD74,AD75,AD77)</f>
        <v>328136727</v>
      </c>
      <c r="AE109" s="264">
        <f>ROUND(AC109/AD109*100-100,1)</f>
        <v>1</v>
      </c>
      <c r="AF109" s="291">
        <f>SUM(AF7,AF11,AF16,AF28,AF32,AF40,AF49:AF51,AF53,AF60:AF61,AF63,AF67,AF70,AF71,AF72,AF73,AF74,AF75,AF77)</f>
        <v>223069788</v>
      </c>
      <c r="AG109" s="260">
        <f>SUM(AG7,AG11,AG16,AG28,AG32,AG40,AG49:AG51,AG53,AG60:AG61,AG63,AG67,AG70,AG71,AG72,AG73,AG74,AG75,AG77)</f>
        <v>219960979</v>
      </c>
      <c r="AH109" s="264">
        <f>ROUND(AF109/AG109*100-100,1)</f>
        <v>1.4</v>
      </c>
      <c r="AI109" s="263">
        <f>SUM(AI7,AI11,AI16,AI28,AI32,AI40,AI49:AI51,AI53,AI60:AI61,AI63,AI67,AI70,AI71,AI72,AI73,AI74,AI75,AI77)</f>
        <v>-2019</v>
      </c>
      <c r="AJ109" s="260">
        <v>-16741</v>
      </c>
      <c r="AK109" s="260">
        <f>SUM(AK7,AK11,AK16,AK28,AK32,AK40,AK49:AK51,AK53,AK60:AK61,AK63,AK67,AK70,AK71,AK72,AK73,AK74,AK75,AK77)</f>
        <v>223067769</v>
      </c>
      <c r="AL109" s="260">
        <f>SUM(AL7,AL11,AL16,AL28,AL32,AL40,AL49:AL51,AL53,AL60:AL61,AL63,AL67,AL70,AL71,AL72,AL73,AL74,AL75,AL77)</f>
        <v>219954942</v>
      </c>
      <c r="AM109" s="262">
        <f>ROUND(AK109/AL109*100-100,1)</f>
        <v>1.4</v>
      </c>
      <c r="AN109" s="265">
        <f>SUM(AN7,AN11,AN16,AN28,AN32,AN40,AN49:AN51,AN53,AN60:AN61,AN63,AN67,AN70,AN71,AN72,AN73,AN74,AN75,AN77)</f>
        <v>108303073</v>
      </c>
      <c r="AO109" s="260">
        <f>SUM(AO7,AO11,AO16,AO28,AO32,AO40,AO49:AO51,AO53,AO60:AO61,AO63,AO67,AO70,AO71,AO72,AO73,AO74,AO75,AO77)</f>
        <v>108181785</v>
      </c>
      <c r="AP109" s="264">
        <f>ROUND(AN109/AO109*100-100,1)</f>
        <v>0.1</v>
      </c>
      <c r="AQ109" s="266">
        <f>SUM(AQ7,AQ11,AQ16,AQ28,AQ32,AQ40,AQ49:AQ51,AQ53,AQ60:AQ61,AQ63,AQ67,AQ70,AQ71,AQ72,AQ73,AQ74,AQ75,AQ77)</f>
        <v>291842</v>
      </c>
      <c r="AR109" s="260">
        <f>SUM(AR7,AR11,AR16,AR28,AR32,AR40,AR49:AR51,AR53,AR60:AR61,AR63,AR67,AR70,AR71,AR72,AR73,AR74,AR75,AR77)</f>
        <v>0</v>
      </c>
      <c r="AS109" s="260">
        <f>SUM(AS7,AS11,AS16,AS28,AS32,AS40,AS49:AS51,AS53,AS60:AS61,AS63,AS67,AS70,AS71,AS72,AS73,AS74,AS75,AS77)</f>
        <v>108011231</v>
      </c>
      <c r="AT109" s="260">
        <f>SUM(AT7,AT11,AT16,AT28,AT32,AT40,AT49:AT51,AT53,AT60:AT61,AT63,AT67,AT70,AT71,AT72,AT73,AT74,AT75,AT77)</f>
        <v>108181785</v>
      </c>
      <c r="AU109" s="262">
        <f>ROUND(AS109/AT109*100-100,1)</f>
        <v>-0.2</v>
      </c>
      <c r="AV109" s="195"/>
      <c r="AW109" s="265">
        <f>SUM(AW7,AW11,AW16,AW28,AW32,AW40,AW49:AW51,AW53,AW60:AW61,AW63,AW67,AW70,AW71,AW72,AW73,AW74,AW75,AW77)</f>
        <v>0</v>
      </c>
      <c r="AX109" s="262"/>
      <c r="AY109" s="198">
        <f>AS109-AW109</f>
        <v>108011231</v>
      </c>
      <c r="AZ109" s="69"/>
      <c r="BA109" s="79"/>
      <c r="BB109" s="69"/>
    </row>
    <row r="110" spans="1:54" ht="14.25" customHeight="1" thickBot="1" thickTop="1">
      <c r="A110" s="74" t="s">
        <v>256</v>
      </c>
      <c r="B110" s="553"/>
      <c r="C110" s="554"/>
      <c r="D110" s="555"/>
      <c r="E110" s="275">
        <f>SUM(E81:E88,E90,E97:E108)</f>
        <v>51636073</v>
      </c>
      <c r="F110" s="275">
        <f>SUM(F81:F88,F90,F97:F108)</f>
        <v>51445949</v>
      </c>
      <c r="G110" s="276">
        <f t="shared" si="85"/>
        <v>0.4</v>
      </c>
      <c r="H110" s="275">
        <f>SUM(H81:H88,H90,H97:H108)</f>
        <v>1403215</v>
      </c>
      <c r="I110" s="275">
        <f>SUM(I81:I88,I90,I97:I108)</f>
        <v>1372186</v>
      </c>
      <c r="J110" s="276">
        <f t="shared" si="86"/>
        <v>2.3</v>
      </c>
      <c r="K110" s="275">
        <f>SUM(K81:K88,K90,K97:K108)</f>
        <v>2334580</v>
      </c>
      <c r="L110" s="275">
        <f>SUM(L81:L88,L90,L97:L108)</f>
        <v>2354854</v>
      </c>
      <c r="M110" s="276">
        <f t="shared" si="87"/>
        <v>-0.9</v>
      </c>
      <c r="N110" s="275">
        <f>SUM(N81:N88,N90,N97:N108)</f>
        <v>10355931</v>
      </c>
      <c r="O110" s="275">
        <f>SUM(O81:O88,O90,O97:O108)</f>
        <v>10567975</v>
      </c>
      <c r="P110" s="276">
        <f t="shared" si="88"/>
        <v>-2</v>
      </c>
      <c r="Q110" s="275">
        <f>SUM(Q81:Q88,Q90,Q97:Q108)</f>
        <v>8657845</v>
      </c>
      <c r="R110" s="275">
        <f>SUM(R81:R88,R90,R97:R108)</f>
        <v>8671566</v>
      </c>
      <c r="S110" s="277">
        <f t="shared" si="89"/>
        <v>-0.2</v>
      </c>
      <c r="T110" s="275">
        <f>SUM(T81:T88,T90,T97:T108)</f>
        <v>4186437</v>
      </c>
      <c r="U110" s="275">
        <f>SUM(U81:U88,U90,U97:U108)</f>
        <v>5104285</v>
      </c>
      <c r="V110" s="277">
        <f t="shared" si="90"/>
        <v>-18</v>
      </c>
      <c r="W110" s="275">
        <f>SUM(W81:W88,W90,W97:W108)</f>
        <v>70201207</v>
      </c>
      <c r="X110" s="275">
        <f>SUM(X81:X88,X90,X97:X108)</f>
        <v>69308245</v>
      </c>
      <c r="Y110" s="277">
        <f t="shared" si="91"/>
        <v>1.3</v>
      </c>
      <c r="Z110" s="278">
        <f>SUM(Z81:Z88,Z90,Z97:Z108)</f>
        <v>-25581</v>
      </c>
      <c r="AA110" s="275">
        <f>SUM(AA81:AA88,AA90,AA97:AA108)</f>
        <v>-11396</v>
      </c>
      <c r="AB110" s="275">
        <f>SUM(AB81:AB88,AB90,AB97:AB108)</f>
        <v>69714132</v>
      </c>
      <c r="AC110" s="294">
        <f>SUM(AC81:AC88,AC90,AC97:AC108)</f>
        <v>69688551</v>
      </c>
      <c r="AD110" s="275">
        <f>SUM(AD81:AD88,AD90,AD97:AD108)</f>
        <v>68689727</v>
      </c>
      <c r="AE110" s="279">
        <f t="shared" si="92"/>
        <v>1.5</v>
      </c>
      <c r="AF110" s="294">
        <f>SUM(AF81:AF88,AF90,AF97:AF108)</f>
        <v>40576213</v>
      </c>
      <c r="AG110" s="275">
        <f>SUM(AG81:AG88,AG90,AG97:AG108)</f>
        <v>40230244</v>
      </c>
      <c r="AH110" s="279">
        <f t="shared" si="93"/>
        <v>0.9</v>
      </c>
      <c r="AI110" s="278">
        <f>SUM(AI81:AI88,AI90,AI97:AI108)</f>
        <v>518</v>
      </c>
      <c r="AJ110" s="275">
        <f>SUM(AJ81:AJ88,AJ90,AJ97:AJ108)</f>
        <v>-8061</v>
      </c>
      <c r="AK110" s="275">
        <f>SUM(AK81:AK88,AK90,AK97:AK108)</f>
        <v>40576731</v>
      </c>
      <c r="AL110" s="275">
        <f>SUM(AL81:AL88,AL90,AL97:AL108)</f>
        <v>40222183</v>
      </c>
      <c r="AM110" s="277">
        <f t="shared" si="94"/>
        <v>0.9</v>
      </c>
      <c r="AN110" s="280">
        <f>SUM(AN81:AN88,AN90,AN97:AN108)</f>
        <v>29111820</v>
      </c>
      <c r="AO110" s="281">
        <f>SUM(AO81:AO88,AO90,AO97:AO108)</f>
        <v>28691242</v>
      </c>
      <c r="AP110" s="279">
        <f t="shared" si="95"/>
        <v>1.5</v>
      </c>
      <c r="AQ110" s="282">
        <f>SUM(AQ81:AQ88,AQ90,AQ97:AQ108)</f>
        <v>61377</v>
      </c>
      <c r="AR110" s="275">
        <f>SUM(AR81:AR88,AR90,AR97:AR108)</f>
        <v>0</v>
      </c>
      <c r="AS110" s="275">
        <f>SUM(AS81:AS88,AS90,AS97:AS108)</f>
        <v>29050443</v>
      </c>
      <c r="AT110" s="275">
        <f>SUM(AT81:AT88,AT90,AT97:AT108)</f>
        <v>28691242</v>
      </c>
      <c r="AU110" s="277">
        <f t="shared" si="84"/>
        <v>1.3</v>
      </c>
      <c r="AV110" s="195"/>
      <c r="AW110" s="283">
        <f>SUM(AW82:AW88,AW90,AW97:AW108)</f>
        <v>0</v>
      </c>
      <c r="AX110" s="277"/>
      <c r="AY110" s="198">
        <f t="shared" si="81"/>
        <v>29050443</v>
      </c>
      <c r="AZ110" s="69"/>
      <c r="BA110" s="79"/>
      <c r="BB110" s="69"/>
    </row>
    <row r="111" spans="1:54" ht="14.25" customHeight="1" thickTop="1">
      <c r="A111" s="75" t="s">
        <v>436</v>
      </c>
      <c r="B111" s="556"/>
      <c r="C111" s="557"/>
      <c r="D111" s="558"/>
      <c r="E111" s="260">
        <f>E109+E110</f>
        <v>312760436</v>
      </c>
      <c r="F111" s="260">
        <f>F109+F110</f>
        <v>311157220</v>
      </c>
      <c r="G111" s="261">
        <f t="shared" si="85"/>
        <v>0.5</v>
      </c>
      <c r="H111" s="260">
        <f>H109+H110</f>
        <v>6601270</v>
      </c>
      <c r="I111" s="260">
        <f>I109+I110</f>
        <v>7062222</v>
      </c>
      <c r="J111" s="261">
        <f t="shared" si="86"/>
        <v>-6.5</v>
      </c>
      <c r="K111" s="260">
        <f>K109+K110</f>
        <v>7546070</v>
      </c>
      <c r="L111" s="260">
        <f>L109+L110</f>
        <v>7635874</v>
      </c>
      <c r="M111" s="261">
        <f t="shared" si="87"/>
        <v>-1.2</v>
      </c>
      <c r="N111" s="260">
        <f>N109+N110</f>
        <v>50311961</v>
      </c>
      <c r="O111" s="260">
        <f>O109+O110</f>
        <v>54360437</v>
      </c>
      <c r="P111" s="261">
        <f t="shared" si="88"/>
        <v>-7.4</v>
      </c>
      <c r="Q111" s="260">
        <f>Q109+Q110</f>
        <v>57694167</v>
      </c>
      <c r="R111" s="260">
        <f>R109+R110</f>
        <v>57634007</v>
      </c>
      <c r="S111" s="262">
        <f t="shared" si="89"/>
        <v>0.1</v>
      </c>
      <c r="T111" s="260">
        <f>T109+T110</f>
        <v>25352619</v>
      </c>
      <c r="U111" s="260">
        <f>U109+U110</f>
        <v>30589903</v>
      </c>
      <c r="V111" s="262">
        <f t="shared" si="90"/>
        <v>-17.1</v>
      </c>
      <c r="W111" s="260">
        <f>W109+W110</f>
        <v>409561285</v>
      </c>
      <c r="X111" s="260">
        <f>X109+X110</f>
        <v>407259857</v>
      </c>
      <c r="Y111" s="262">
        <f t="shared" si="91"/>
        <v>0.6</v>
      </c>
      <c r="Z111" s="263">
        <f>Z109+Z110</f>
        <v>-1425339</v>
      </c>
      <c r="AA111" s="260">
        <f>AA109+AA110</f>
        <v>-1166634</v>
      </c>
      <c r="AB111" s="260">
        <f>AB109+AB110</f>
        <v>402484732</v>
      </c>
      <c r="AC111" s="291">
        <f>AC109+AC110</f>
        <v>401059393</v>
      </c>
      <c r="AD111" s="260">
        <f>AD109+AD110</f>
        <v>396826454</v>
      </c>
      <c r="AE111" s="264">
        <f t="shared" si="92"/>
        <v>1.1</v>
      </c>
      <c r="AF111" s="291">
        <f>AF109+AF110</f>
        <v>263646001</v>
      </c>
      <c r="AG111" s="260">
        <f>AG109+AG110</f>
        <v>260191223</v>
      </c>
      <c r="AH111" s="264">
        <f t="shared" si="93"/>
        <v>1.3</v>
      </c>
      <c r="AI111" s="263">
        <f>AI109+AI110</f>
        <v>-1501</v>
      </c>
      <c r="AJ111" s="260">
        <f>AJ109+AJ110</f>
        <v>-24802</v>
      </c>
      <c r="AK111" s="260">
        <f>AK109+AK110</f>
        <v>263644500</v>
      </c>
      <c r="AL111" s="260">
        <f>AL109+AL110</f>
        <v>260177125</v>
      </c>
      <c r="AM111" s="262">
        <f t="shared" si="94"/>
        <v>1.3</v>
      </c>
      <c r="AN111" s="284">
        <f>AN109+AN110</f>
        <v>137414893</v>
      </c>
      <c r="AO111" s="285">
        <f>AO109+AO110</f>
        <v>136873027</v>
      </c>
      <c r="AP111" s="264">
        <f t="shared" si="95"/>
        <v>0.4</v>
      </c>
      <c r="AQ111" s="266">
        <f>AQ109+AQ110</f>
        <v>353219</v>
      </c>
      <c r="AR111" s="260">
        <f>AR109+AR110</f>
        <v>0</v>
      </c>
      <c r="AS111" s="260">
        <f>AS109+AS110</f>
        <v>137061674</v>
      </c>
      <c r="AT111" s="260">
        <f>AT109+AT110</f>
        <v>136873027</v>
      </c>
      <c r="AU111" s="262">
        <f t="shared" si="84"/>
        <v>0.1</v>
      </c>
      <c r="AV111" s="195"/>
      <c r="AW111" s="265">
        <f>AW109+AW110</f>
        <v>0</v>
      </c>
      <c r="AX111" s="262"/>
      <c r="AY111" s="198">
        <f t="shared" si="81"/>
        <v>137061674</v>
      </c>
      <c r="AZ111" s="69"/>
      <c r="BA111" s="79"/>
      <c r="BB111" s="69"/>
    </row>
    <row r="112" spans="1:54" s="167" customFormat="1" ht="14.25" customHeight="1">
      <c r="A112" s="156"/>
      <c r="B112" s="159" t="s">
        <v>372</v>
      </c>
      <c r="C112" s="158"/>
      <c r="D112" s="157"/>
      <c r="F112" s="160"/>
      <c r="G112" s="160"/>
      <c r="H112" s="160"/>
      <c r="I112" s="160"/>
      <c r="J112" s="161"/>
      <c r="K112" s="160"/>
      <c r="L112" s="160"/>
      <c r="M112" s="161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2" t="str">
        <f>B112</f>
        <v>（注）１　県計、市計及び町村計の各数値には「合併算定替」の数値が加算されている。</v>
      </c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3"/>
      <c r="AO112" s="163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4"/>
      <c r="AZ112" s="165"/>
      <c r="BA112" s="166"/>
      <c r="BB112" s="165"/>
    </row>
    <row r="113" spans="2:54" s="167" customFormat="1" ht="14.25" customHeight="1">
      <c r="B113" s="159" t="s">
        <v>448</v>
      </c>
      <c r="C113" s="158"/>
      <c r="D113" s="15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5"/>
      <c r="Z113" s="162" t="str">
        <f>B113</f>
        <v>　　　２　伸び率は、市町村を令和元年度の不交付・交付団体の区分で整理し、平成３０年度当初算定との比較である。</v>
      </c>
      <c r="AA113" s="168"/>
      <c r="AB113" s="168"/>
      <c r="AC113" s="162"/>
      <c r="AD113" s="162" t="s">
        <v>118</v>
      </c>
      <c r="AE113" s="169"/>
      <c r="AF113" s="165"/>
      <c r="AG113" s="165"/>
      <c r="AH113" s="168"/>
      <c r="AI113" s="168"/>
      <c r="AJ113" s="168"/>
      <c r="AK113" s="168"/>
      <c r="AL113" s="168"/>
      <c r="AM113" s="168"/>
      <c r="AN113" s="170"/>
      <c r="AO113" s="170"/>
      <c r="AP113" s="168"/>
      <c r="AQ113" s="168"/>
      <c r="AR113" s="168"/>
      <c r="AS113" s="168"/>
      <c r="AT113" s="168"/>
      <c r="AU113" s="168"/>
      <c r="AV113" s="169"/>
      <c r="AW113" s="168"/>
      <c r="AX113" s="168"/>
      <c r="AY113" s="165"/>
      <c r="AZ113" s="165"/>
      <c r="BA113" s="166"/>
      <c r="BB113" s="165"/>
    </row>
    <row r="114" spans="2:53" s="174" customFormat="1" ht="14.25" customHeight="1">
      <c r="B114" s="174" t="s">
        <v>437</v>
      </c>
      <c r="X114" s="174">
        <f>SUM(F111,K111,I111,O111,R111-U111)-X111</f>
        <v>-89804</v>
      </c>
      <c r="Z114" s="174" t="str">
        <f>B114</f>
        <v>　　　　　また、昨年度、合併算定替えが終了した６市(山県市，瑞穂市，飛騨市，本巣市，郡上市，下呂市)では、平成３０年度の合併算定替えとの比較である。</v>
      </c>
      <c r="AN114" s="175"/>
      <c r="AO114" s="175"/>
      <c r="AV114" s="176"/>
      <c r="BA114" s="171"/>
    </row>
    <row r="115" spans="1:50" ht="14.25" customHeight="1">
      <c r="A115" s="76"/>
      <c r="B115" s="84"/>
      <c r="C115" s="76"/>
      <c r="D115" s="76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Z115" s="76"/>
      <c r="AA115" s="85"/>
      <c r="AB115" s="85"/>
      <c r="AC115" s="76"/>
      <c r="AD115" s="76"/>
      <c r="AE115" s="85"/>
      <c r="AH115" s="85"/>
      <c r="AI115" s="85"/>
      <c r="AJ115" s="85"/>
      <c r="AK115" s="85"/>
      <c r="AL115" s="85"/>
      <c r="AM115" s="85"/>
      <c r="AN115" s="86"/>
      <c r="AO115" s="86"/>
      <c r="AP115" s="85"/>
      <c r="AQ115" s="85"/>
      <c r="AR115" s="85"/>
      <c r="AS115" s="85"/>
      <c r="AT115" s="85"/>
      <c r="AU115" s="85"/>
      <c r="AV115" s="117"/>
      <c r="AW115" s="85"/>
      <c r="AX115" s="85"/>
    </row>
    <row r="116" spans="1:49" ht="14.25" customHeight="1">
      <c r="A116" s="87"/>
      <c r="B116" s="88"/>
      <c r="C116" s="76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76"/>
      <c r="AA116" s="90"/>
      <c r="AB116" s="90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62"/>
      <c r="AW116" s="76"/>
    </row>
    <row r="117" spans="1:53" ht="11.25" customHeight="1">
      <c r="A117" s="87"/>
      <c r="B117" s="88"/>
      <c r="C117" s="7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Z117" s="87"/>
      <c r="AA117" s="87"/>
      <c r="AB117" s="87"/>
      <c r="AC117" s="76"/>
      <c r="AD117" s="76"/>
      <c r="AE117" s="87"/>
      <c r="AH117" s="87"/>
      <c r="AI117" s="87"/>
      <c r="AJ117" s="87"/>
      <c r="AK117" s="87"/>
      <c r="AL117" s="87"/>
      <c r="AM117" s="87"/>
      <c r="AN117" s="91"/>
      <c r="AO117" s="91"/>
      <c r="AP117" s="87"/>
      <c r="AQ117" s="87"/>
      <c r="AR117" s="87"/>
      <c r="AS117" s="87"/>
      <c r="AT117" s="87"/>
      <c r="AU117" s="87"/>
      <c r="AV117" s="118"/>
      <c r="AW117" s="87"/>
      <c r="AX117" s="87"/>
      <c r="BA117" s="84"/>
    </row>
    <row r="118" spans="1:50" ht="11.25" customHeight="1">
      <c r="A118" s="87"/>
      <c r="B118" s="88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Z118" s="87"/>
      <c r="AA118" s="87"/>
      <c r="AB118" s="87"/>
      <c r="AE118" s="87"/>
      <c r="AH118" s="87"/>
      <c r="AI118" s="87"/>
      <c r="AJ118" s="87"/>
      <c r="AK118" s="87"/>
      <c r="AL118" s="87"/>
      <c r="AM118" s="87"/>
      <c r="AN118" s="91"/>
      <c r="AO118" s="91"/>
      <c r="AP118" s="87"/>
      <c r="AQ118" s="87"/>
      <c r="AR118" s="87"/>
      <c r="AS118" s="87"/>
      <c r="AT118" s="87"/>
      <c r="AU118" s="87"/>
      <c r="AV118" s="118"/>
      <c r="AW118" s="87"/>
      <c r="AX118" s="87"/>
    </row>
    <row r="119" spans="1:50" ht="11.25" customHeight="1">
      <c r="A119" s="87"/>
      <c r="B119" s="88"/>
      <c r="C119" s="7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Z119" s="87"/>
      <c r="AA119" s="87"/>
      <c r="AB119" s="87"/>
      <c r="AC119" s="76"/>
      <c r="AD119" s="76"/>
      <c r="AE119" s="87"/>
      <c r="AH119" s="87"/>
      <c r="AI119" s="87"/>
      <c r="AJ119" s="87"/>
      <c r="AK119" s="87"/>
      <c r="AL119" s="87"/>
      <c r="AM119" s="87"/>
      <c r="AN119" s="91"/>
      <c r="AO119" s="91"/>
      <c r="AP119" s="87"/>
      <c r="AQ119" s="87"/>
      <c r="AR119" s="87"/>
      <c r="AS119" s="87"/>
      <c r="AT119" s="87"/>
      <c r="AU119" s="87"/>
      <c r="AV119" s="118"/>
      <c r="AW119" s="87"/>
      <c r="AX119" s="87"/>
    </row>
    <row r="120" spans="1:50" ht="17.25">
      <c r="A120" s="87"/>
      <c r="B120" s="88"/>
      <c r="C120" s="92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91"/>
      <c r="AO120" s="91"/>
      <c r="AP120" s="87"/>
      <c r="AQ120" s="87"/>
      <c r="AR120" s="87"/>
      <c r="AS120" s="87"/>
      <c r="AT120" s="87"/>
      <c r="AU120" s="87"/>
      <c r="AV120" s="118"/>
      <c r="AW120" s="87"/>
      <c r="AX120" s="87"/>
    </row>
    <row r="121" spans="1:50" ht="17.25">
      <c r="A121" s="87"/>
      <c r="B121" s="88"/>
      <c r="C121" s="92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91"/>
      <c r="AO121" s="91"/>
      <c r="AP121" s="87"/>
      <c r="AQ121" s="87"/>
      <c r="AR121" s="87"/>
      <c r="AS121" s="87"/>
      <c r="AT121" s="87"/>
      <c r="AU121" s="87"/>
      <c r="AV121" s="118"/>
      <c r="AW121" s="87"/>
      <c r="AX121" s="87"/>
    </row>
    <row r="122" spans="1:50" ht="17.25">
      <c r="A122" s="87"/>
      <c r="B122" s="88"/>
      <c r="C122" s="92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91"/>
      <c r="AO122" s="91"/>
      <c r="AP122" s="87"/>
      <c r="AQ122" s="87"/>
      <c r="AR122" s="87"/>
      <c r="AS122" s="87"/>
      <c r="AT122" s="87"/>
      <c r="AU122" s="87"/>
      <c r="AV122" s="118"/>
      <c r="AW122" s="87"/>
      <c r="AX122" s="87"/>
    </row>
    <row r="123" spans="1:50" ht="17.25">
      <c r="A123" s="87"/>
      <c r="B123" s="88"/>
      <c r="C123" s="92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91"/>
      <c r="AO123" s="91"/>
      <c r="AP123" s="87"/>
      <c r="AQ123" s="87"/>
      <c r="AR123" s="87"/>
      <c r="AS123" s="87"/>
      <c r="AT123" s="87"/>
      <c r="AU123" s="87"/>
      <c r="AV123" s="118"/>
      <c r="AW123" s="87"/>
      <c r="AX123" s="87"/>
    </row>
    <row r="124" spans="1:50" ht="17.25">
      <c r="A124" s="87"/>
      <c r="B124" s="88"/>
      <c r="C124" s="92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91"/>
      <c r="AO124" s="91"/>
      <c r="AP124" s="87"/>
      <c r="AQ124" s="87"/>
      <c r="AR124" s="87"/>
      <c r="AS124" s="87"/>
      <c r="AT124" s="87"/>
      <c r="AU124" s="87"/>
      <c r="AV124" s="118"/>
      <c r="AW124" s="87"/>
      <c r="AX124" s="87"/>
    </row>
    <row r="125" spans="1:50" ht="17.25">
      <c r="A125" s="87"/>
      <c r="B125" s="88"/>
      <c r="C125" s="92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91"/>
      <c r="AO125" s="91"/>
      <c r="AP125" s="87"/>
      <c r="AQ125" s="87"/>
      <c r="AR125" s="87"/>
      <c r="AS125" s="87"/>
      <c r="AT125" s="87"/>
      <c r="AU125" s="87"/>
      <c r="AV125" s="118"/>
      <c r="AW125" s="87"/>
      <c r="AX125" s="87"/>
    </row>
    <row r="126" spans="1:50" ht="17.25">
      <c r="A126" s="87"/>
      <c r="B126" s="88"/>
      <c r="C126" s="92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91"/>
      <c r="AO126" s="91"/>
      <c r="AP126" s="87"/>
      <c r="AQ126" s="87"/>
      <c r="AR126" s="87"/>
      <c r="AS126" s="87"/>
      <c r="AT126" s="87"/>
      <c r="AU126" s="87"/>
      <c r="AV126" s="118"/>
      <c r="AW126" s="87"/>
      <c r="AX126" s="87"/>
    </row>
    <row r="127" spans="1:50" ht="17.25">
      <c r="A127" s="87"/>
      <c r="B127" s="88"/>
      <c r="C127" s="92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91"/>
      <c r="AO127" s="91"/>
      <c r="AP127" s="87"/>
      <c r="AQ127" s="87"/>
      <c r="AR127" s="87"/>
      <c r="AS127" s="87"/>
      <c r="AT127" s="87"/>
      <c r="AU127" s="87"/>
      <c r="AV127" s="118"/>
      <c r="AW127" s="87"/>
      <c r="AX127" s="87"/>
    </row>
    <row r="128" spans="1:50" ht="17.25">
      <c r="A128" s="87"/>
      <c r="B128" s="88"/>
      <c r="C128" s="92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91"/>
      <c r="AO128" s="91"/>
      <c r="AP128" s="87"/>
      <c r="AQ128" s="87"/>
      <c r="AR128" s="87"/>
      <c r="AS128" s="87"/>
      <c r="AT128" s="87"/>
      <c r="AU128" s="87"/>
      <c r="AV128" s="118"/>
      <c r="AW128" s="87"/>
      <c r="AX128" s="87"/>
    </row>
    <row r="129" spans="1:50" ht="17.25">
      <c r="A129" s="87"/>
      <c r="B129" s="88"/>
      <c r="C129" s="92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91"/>
      <c r="AO129" s="91"/>
      <c r="AP129" s="87"/>
      <c r="AQ129" s="87"/>
      <c r="AR129" s="87"/>
      <c r="AS129" s="87"/>
      <c r="AT129" s="87"/>
      <c r="AU129" s="87"/>
      <c r="AV129" s="118"/>
      <c r="AW129" s="87"/>
      <c r="AX129" s="87"/>
    </row>
    <row r="130" spans="1:50" ht="17.25">
      <c r="A130" s="87"/>
      <c r="B130" s="88"/>
      <c r="C130" s="92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91"/>
      <c r="AO130" s="91"/>
      <c r="AP130" s="87"/>
      <c r="AQ130" s="87"/>
      <c r="AR130" s="87"/>
      <c r="AS130" s="87"/>
      <c r="AT130" s="87"/>
      <c r="AU130" s="87"/>
      <c r="AV130" s="118"/>
      <c r="AW130" s="87"/>
      <c r="AX130" s="87"/>
    </row>
  </sheetData>
  <sheetProtection/>
  <mergeCells count="16">
    <mergeCell ref="B32:D32"/>
    <mergeCell ref="B40:D40"/>
    <mergeCell ref="AW3:AX3"/>
    <mergeCell ref="AV1:AY1"/>
    <mergeCell ref="B7:D7"/>
    <mergeCell ref="B11:D11"/>
    <mergeCell ref="B16:D16"/>
    <mergeCell ref="B28:D28"/>
    <mergeCell ref="B110:D110"/>
    <mergeCell ref="B111:D111"/>
    <mergeCell ref="B53:D53"/>
    <mergeCell ref="B63:D63"/>
    <mergeCell ref="B67:D67"/>
    <mergeCell ref="B77:D77"/>
    <mergeCell ref="B109:D109"/>
    <mergeCell ref="B90:D90"/>
  </mergeCells>
  <printOptions/>
  <pageMargins left="0.7874015748031497" right="0.7874015748031497" top="0.7874015748031497" bottom="0.7874015748031497" header="0.5905511811023622" footer="0.3543307086614173"/>
  <pageSetup fitToHeight="5" horizontalDpi="600" verticalDpi="600" orientation="landscape" pageOrder="overThenDown" paperSize="9" scale="80" r:id="rId1"/>
  <headerFooter alignWithMargins="0">
    <oddHeader>&amp;L</oddHeader>
    <oddFooter>&amp;L</oddFooter>
  </headerFooter>
  <rowBreaks count="2" manualBreakCount="2">
    <brk id="51" max="46" man="1"/>
    <brk id="80" max="46" man="1"/>
  </rowBreaks>
  <colBreaks count="1" manualBreakCount="1">
    <brk id="25" min="1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2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2" sqref="A2"/>
    </sheetView>
  </sheetViews>
  <sheetFormatPr defaultColWidth="10" defaultRowHeight="20.25" customHeight="1"/>
  <cols>
    <col min="1" max="1" width="7.83203125" style="46" customWidth="1"/>
    <col min="2" max="6" width="9.16015625" style="46" customWidth="1"/>
    <col min="7" max="10" width="7.66015625" style="47" customWidth="1"/>
    <col min="11" max="11" width="2.58203125" style="46" customWidth="1"/>
    <col min="12" max="16384" width="10" style="46" customWidth="1"/>
  </cols>
  <sheetData>
    <row r="2" ht="20.25" customHeight="1">
      <c r="A2" s="336" t="s">
        <v>144</v>
      </c>
    </row>
    <row r="3" spans="1:10" ht="12">
      <c r="A3" s="48"/>
      <c r="B3" s="48"/>
      <c r="C3" s="48"/>
      <c r="D3" s="48"/>
      <c r="E3" s="48"/>
      <c r="F3" s="48"/>
      <c r="G3" s="49"/>
      <c r="H3" s="49"/>
      <c r="I3" s="50"/>
      <c r="J3" s="58" t="s">
        <v>402</v>
      </c>
    </row>
    <row r="4" spans="1:11" ht="14.25" customHeight="1">
      <c r="A4" s="337" t="s">
        <v>123</v>
      </c>
      <c r="B4" s="338" t="s">
        <v>396</v>
      </c>
      <c r="C4" s="338" t="s">
        <v>397</v>
      </c>
      <c r="D4" s="338" t="s">
        <v>398</v>
      </c>
      <c r="E4" s="338" t="s">
        <v>399</v>
      </c>
      <c r="F4" s="338" t="s">
        <v>400</v>
      </c>
      <c r="G4" s="339" t="s">
        <v>454</v>
      </c>
      <c r="H4" s="340" t="s">
        <v>454</v>
      </c>
      <c r="I4" s="340" t="s">
        <v>454</v>
      </c>
      <c r="J4" s="341" t="s">
        <v>454</v>
      </c>
      <c r="K4" s="48"/>
    </row>
    <row r="5" spans="1:11" ht="14.25" customHeight="1" thickBot="1">
      <c r="A5" s="342"/>
      <c r="B5" s="343" t="s">
        <v>377</v>
      </c>
      <c r="C5" s="344" t="s">
        <v>378</v>
      </c>
      <c r="D5" s="344" t="s">
        <v>379</v>
      </c>
      <c r="E5" s="345" t="s">
        <v>380</v>
      </c>
      <c r="F5" s="346" t="s">
        <v>381</v>
      </c>
      <c r="G5" s="347" t="s">
        <v>450</v>
      </c>
      <c r="H5" s="348" t="s">
        <v>451</v>
      </c>
      <c r="I5" s="348" t="s">
        <v>452</v>
      </c>
      <c r="J5" s="349" t="s">
        <v>453</v>
      </c>
      <c r="K5" s="48"/>
    </row>
    <row r="6" spans="1:15" ht="21" customHeight="1" thickTop="1">
      <c r="A6" s="52" t="s">
        <v>124</v>
      </c>
      <c r="B6" s="297">
        <v>10578239</v>
      </c>
      <c r="C6" s="298">
        <v>7185780</v>
      </c>
      <c r="D6" s="299">
        <v>6820857</v>
      </c>
      <c r="E6" s="299">
        <v>6515017</v>
      </c>
      <c r="F6" s="299">
        <f>'R01基準財政需要額・収入額・交付決定額'!AS7</f>
        <v>6831745</v>
      </c>
      <c r="G6" s="315">
        <f aca="true" t="shared" si="0" ref="G6:J26">ROUND((C6-B6)/B6*100,1)</f>
        <v>-32.1</v>
      </c>
      <c r="H6" s="316">
        <f t="shared" si="0"/>
        <v>-5.1</v>
      </c>
      <c r="I6" s="316">
        <f t="shared" si="0"/>
        <v>-4.5</v>
      </c>
      <c r="J6" s="317">
        <f t="shared" si="0"/>
        <v>4.9</v>
      </c>
      <c r="K6" s="48"/>
      <c r="L6" s="47"/>
      <c r="M6" s="47"/>
      <c r="N6" s="47"/>
      <c r="O6" s="47"/>
    </row>
    <row r="7" spans="1:15" ht="21" customHeight="1">
      <c r="A7" s="53" t="s">
        <v>125</v>
      </c>
      <c r="B7" s="301">
        <v>4116186</v>
      </c>
      <c r="C7" s="302">
        <v>3771882</v>
      </c>
      <c r="D7" s="303">
        <v>3886634</v>
      </c>
      <c r="E7" s="303">
        <v>3848274</v>
      </c>
      <c r="F7" s="303">
        <f>'R01基準財政需要額・収入額・交付決定額'!AS11</f>
        <v>3795407</v>
      </c>
      <c r="G7" s="318">
        <f>ROUND((C7-B7)/B7*100,1)</f>
        <v>-8.4</v>
      </c>
      <c r="H7" s="319">
        <f t="shared" si="0"/>
        <v>3</v>
      </c>
      <c r="I7" s="319">
        <f t="shared" si="0"/>
        <v>-1</v>
      </c>
      <c r="J7" s="320">
        <f t="shared" si="0"/>
        <v>-1.4</v>
      </c>
      <c r="K7" s="48"/>
      <c r="L7" s="47"/>
      <c r="M7" s="47"/>
      <c r="N7" s="47"/>
      <c r="O7" s="47"/>
    </row>
    <row r="8" spans="1:15" ht="21" customHeight="1">
      <c r="A8" s="53" t="s">
        <v>126</v>
      </c>
      <c r="B8" s="301">
        <v>14214056</v>
      </c>
      <c r="C8" s="302">
        <v>12766459</v>
      </c>
      <c r="D8" s="303">
        <v>11766397</v>
      </c>
      <c r="E8" s="303">
        <v>11145531</v>
      </c>
      <c r="F8" s="303">
        <f>'R01基準財政需要額・収入額・交付決定額'!AS16</f>
        <v>11203779</v>
      </c>
      <c r="G8" s="318">
        <f t="shared" si="0"/>
        <v>-10.2</v>
      </c>
      <c r="H8" s="319">
        <f t="shared" si="0"/>
        <v>-7.8</v>
      </c>
      <c r="I8" s="319">
        <f t="shared" si="0"/>
        <v>-5.3</v>
      </c>
      <c r="J8" s="320">
        <f t="shared" si="0"/>
        <v>0.5</v>
      </c>
      <c r="K8" s="48"/>
      <c r="L8" s="47"/>
      <c r="M8" s="47"/>
      <c r="N8" s="47"/>
      <c r="O8" s="47"/>
    </row>
    <row r="9" spans="1:15" ht="21" customHeight="1">
      <c r="A9" s="53" t="s">
        <v>127</v>
      </c>
      <c r="B9" s="301">
        <v>5232346</v>
      </c>
      <c r="C9" s="302">
        <v>5027411</v>
      </c>
      <c r="D9" s="303">
        <v>4694914</v>
      </c>
      <c r="E9" s="303">
        <v>4885249</v>
      </c>
      <c r="F9" s="303">
        <f>'R01基準財政需要額・収入額・交付決定額'!AS28</f>
        <v>5121372</v>
      </c>
      <c r="G9" s="318">
        <f t="shared" si="0"/>
        <v>-3.9</v>
      </c>
      <c r="H9" s="319">
        <f t="shared" si="0"/>
        <v>-6.6</v>
      </c>
      <c r="I9" s="319">
        <f t="shared" si="0"/>
        <v>4.1</v>
      </c>
      <c r="J9" s="320">
        <f t="shared" si="0"/>
        <v>4.8</v>
      </c>
      <c r="K9" s="48"/>
      <c r="L9" s="47"/>
      <c r="M9" s="47"/>
      <c r="N9" s="47"/>
      <c r="O9" s="47"/>
    </row>
    <row r="10" spans="1:15" ht="21" customHeight="1">
      <c r="A10" s="53" t="s">
        <v>128</v>
      </c>
      <c r="B10" s="301">
        <v>8357754</v>
      </c>
      <c r="C10" s="302">
        <v>7503813</v>
      </c>
      <c r="D10" s="303">
        <v>7584576</v>
      </c>
      <c r="E10" s="303">
        <v>7662199</v>
      </c>
      <c r="F10" s="303">
        <f>'R01基準財政需要額・収入額・交付決定額'!AS32</f>
        <v>7410735</v>
      </c>
      <c r="G10" s="318">
        <f t="shared" si="0"/>
        <v>-10.2</v>
      </c>
      <c r="H10" s="319">
        <f t="shared" si="0"/>
        <v>1.1</v>
      </c>
      <c r="I10" s="319">
        <f t="shared" si="0"/>
        <v>1</v>
      </c>
      <c r="J10" s="320">
        <f t="shared" si="0"/>
        <v>-3.3</v>
      </c>
      <c r="K10" s="48"/>
      <c r="L10" s="47"/>
      <c r="M10" s="47"/>
      <c r="N10" s="47"/>
      <c r="O10" s="47"/>
    </row>
    <row r="11" spans="1:15" ht="21" customHeight="1">
      <c r="A11" s="53" t="s">
        <v>129</v>
      </c>
      <c r="B11" s="301">
        <v>11932151</v>
      </c>
      <c r="C11" s="302">
        <v>11384923</v>
      </c>
      <c r="D11" s="303">
        <v>10719636</v>
      </c>
      <c r="E11" s="303">
        <v>10241010</v>
      </c>
      <c r="F11" s="303">
        <f>'R01基準財政需要額・収入額・交付決定額'!AS40</f>
        <v>10034386</v>
      </c>
      <c r="G11" s="318">
        <f t="shared" si="0"/>
        <v>-4.6</v>
      </c>
      <c r="H11" s="319">
        <f t="shared" si="0"/>
        <v>-5.8</v>
      </c>
      <c r="I11" s="319">
        <f t="shared" si="0"/>
        <v>-4.5</v>
      </c>
      <c r="J11" s="320">
        <f t="shared" si="0"/>
        <v>-2</v>
      </c>
      <c r="K11" s="48"/>
      <c r="L11" s="47"/>
      <c r="M11" s="47"/>
      <c r="N11" s="47"/>
      <c r="O11" s="47"/>
    </row>
    <row r="12" spans="1:15" ht="21" customHeight="1">
      <c r="A12" s="53" t="s">
        <v>14</v>
      </c>
      <c r="B12" s="301">
        <v>2261477</v>
      </c>
      <c r="C12" s="302">
        <v>2170338</v>
      </c>
      <c r="D12" s="303">
        <v>2075968</v>
      </c>
      <c r="E12" s="303">
        <v>2114127</v>
      </c>
      <c r="F12" s="303">
        <f>'R01基準財政需要額・収入額・交付決定額'!AS49</f>
        <v>2126326</v>
      </c>
      <c r="G12" s="318">
        <f t="shared" si="0"/>
        <v>-4</v>
      </c>
      <c r="H12" s="319">
        <f t="shared" si="0"/>
        <v>-4.3</v>
      </c>
      <c r="I12" s="319">
        <f t="shared" si="0"/>
        <v>1.8</v>
      </c>
      <c r="J12" s="320">
        <f t="shared" si="0"/>
        <v>0.6</v>
      </c>
      <c r="K12" s="48"/>
      <c r="L12" s="47"/>
      <c r="M12" s="47"/>
      <c r="N12" s="47"/>
      <c r="O12" s="47"/>
    </row>
    <row r="13" spans="1:15" ht="21" customHeight="1">
      <c r="A13" s="53" t="s">
        <v>15</v>
      </c>
      <c r="B13" s="301">
        <v>2823367</v>
      </c>
      <c r="C13" s="302">
        <v>2844903</v>
      </c>
      <c r="D13" s="303">
        <v>2723413</v>
      </c>
      <c r="E13" s="303">
        <v>2678940</v>
      </c>
      <c r="F13" s="303">
        <f>'R01基準財政需要額・収入額・交付決定額'!AS50</f>
        <v>2594099</v>
      </c>
      <c r="G13" s="318">
        <f t="shared" si="0"/>
        <v>0.8</v>
      </c>
      <c r="H13" s="319">
        <f t="shared" si="0"/>
        <v>-4.3</v>
      </c>
      <c r="I13" s="319">
        <f t="shared" si="0"/>
        <v>-1.6</v>
      </c>
      <c r="J13" s="320">
        <f t="shared" si="0"/>
        <v>-3.2</v>
      </c>
      <c r="K13" s="48"/>
      <c r="L13" s="47"/>
      <c r="M13" s="47"/>
      <c r="N13" s="47"/>
      <c r="O13" s="47"/>
    </row>
    <row r="14" spans="1:15" ht="21" customHeight="1">
      <c r="A14" s="53" t="s">
        <v>16</v>
      </c>
      <c r="B14" s="301">
        <v>2681353</v>
      </c>
      <c r="C14" s="302">
        <v>2463329</v>
      </c>
      <c r="D14" s="303">
        <v>2298411</v>
      </c>
      <c r="E14" s="303">
        <v>2319221</v>
      </c>
      <c r="F14" s="303">
        <f>'R01基準財政需要額・収入額・交付決定額'!AS51</f>
        <v>2361567</v>
      </c>
      <c r="G14" s="318">
        <f t="shared" si="0"/>
        <v>-8.1</v>
      </c>
      <c r="H14" s="319">
        <f t="shared" si="0"/>
        <v>-6.7</v>
      </c>
      <c r="I14" s="319">
        <f t="shared" si="0"/>
        <v>0.9</v>
      </c>
      <c r="J14" s="320">
        <f t="shared" si="0"/>
        <v>1.8</v>
      </c>
      <c r="K14" s="48"/>
      <c r="L14" s="47"/>
      <c r="M14" s="47"/>
      <c r="N14" s="47"/>
      <c r="O14" s="47"/>
    </row>
    <row r="15" spans="1:15" ht="21" customHeight="1">
      <c r="A15" s="53" t="s">
        <v>130</v>
      </c>
      <c r="B15" s="301">
        <v>9039555</v>
      </c>
      <c r="C15" s="302">
        <v>8611037</v>
      </c>
      <c r="D15" s="303">
        <v>8099010</v>
      </c>
      <c r="E15" s="303">
        <v>7901490</v>
      </c>
      <c r="F15" s="303">
        <f>'R01基準財政需要額・収入額・交付決定額'!AS53</f>
        <v>7943376</v>
      </c>
      <c r="G15" s="318">
        <f t="shared" si="0"/>
        <v>-4.7</v>
      </c>
      <c r="H15" s="319">
        <f t="shared" si="0"/>
        <v>-5.9</v>
      </c>
      <c r="I15" s="319">
        <f t="shared" si="0"/>
        <v>-2.4</v>
      </c>
      <c r="J15" s="320">
        <f t="shared" si="0"/>
        <v>0.5</v>
      </c>
      <c r="K15" s="48"/>
      <c r="L15" s="47"/>
      <c r="M15" s="47"/>
      <c r="N15" s="47"/>
      <c r="O15" s="47"/>
    </row>
    <row r="16" spans="1:15" ht="21" customHeight="1">
      <c r="A16" s="53" t="s">
        <v>17</v>
      </c>
      <c r="B16" s="301">
        <v>1915012</v>
      </c>
      <c r="C16" s="302">
        <v>1597083</v>
      </c>
      <c r="D16" s="303">
        <v>1671803</v>
      </c>
      <c r="E16" s="303">
        <v>1719150</v>
      </c>
      <c r="F16" s="303">
        <f>'R01基準財政需要額・収入額・交付決定額'!AS60</f>
        <v>1518516</v>
      </c>
      <c r="G16" s="318">
        <f t="shared" si="0"/>
        <v>-16.6</v>
      </c>
      <c r="H16" s="319">
        <f t="shared" si="0"/>
        <v>4.7</v>
      </c>
      <c r="I16" s="319">
        <f t="shared" si="0"/>
        <v>2.8</v>
      </c>
      <c r="J16" s="320">
        <f t="shared" si="0"/>
        <v>-11.7</v>
      </c>
      <c r="K16" s="48"/>
      <c r="L16" s="47"/>
      <c r="M16" s="47"/>
      <c r="N16" s="47"/>
      <c r="O16" s="47"/>
    </row>
    <row r="17" spans="1:15" ht="21" customHeight="1">
      <c r="A17" s="53" t="s">
        <v>18</v>
      </c>
      <c r="B17" s="301">
        <v>3687045</v>
      </c>
      <c r="C17" s="302">
        <v>3401061</v>
      </c>
      <c r="D17" s="303">
        <v>3212534</v>
      </c>
      <c r="E17" s="303">
        <v>3092394</v>
      </c>
      <c r="F17" s="303">
        <f>'R01基準財政需要額・収入額・交付決定額'!AS61</f>
        <v>3204724</v>
      </c>
      <c r="G17" s="318">
        <f t="shared" si="0"/>
        <v>-7.8</v>
      </c>
      <c r="H17" s="319">
        <f t="shared" si="0"/>
        <v>-5.5</v>
      </c>
      <c r="I17" s="319">
        <f t="shared" si="0"/>
        <v>-3.7</v>
      </c>
      <c r="J17" s="320">
        <f t="shared" si="0"/>
        <v>3.6</v>
      </c>
      <c r="K17" s="48"/>
      <c r="L17" s="47"/>
      <c r="M17" s="47"/>
      <c r="N17" s="47"/>
      <c r="O17" s="47"/>
    </row>
    <row r="18" spans="1:15" ht="21" customHeight="1">
      <c r="A18" s="53" t="s">
        <v>131</v>
      </c>
      <c r="B18" s="301">
        <v>3544032</v>
      </c>
      <c r="C18" s="302">
        <v>2919294</v>
      </c>
      <c r="D18" s="303">
        <v>2732038</v>
      </c>
      <c r="E18" s="303">
        <v>2458958</v>
      </c>
      <c r="F18" s="303">
        <f>'R01基準財政需要額・収入額・交付決定額'!AS63</f>
        <v>2489133</v>
      </c>
      <c r="G18" s="318">
        <f t="shared" si="0"/>
        <v>-17.6</v>
      </c>
      <c r="H18" s="319">
        <f t="shared" si="0"/>
        <v>-6.4</v>
      </c>
      <c r="I18" s="319">
        <f t="shared" si="0"/>
        <v>-10</v>
      </c>
      <c r="J18" s="320">
        <f t="shared" si="0"/>
        <v>1.2</v>
      </c>
      <c r="K18" s="48"/>
      <c r="L18" s="47"/>
      <c r="M18" s="47"/>
      <c r="N18" s="47"/>
      <c r="O18" s="47"/>
    </row>
    <row r="19" spans="1:15" ht="21" customHeight="1">
      <c r="A19" s="53" t="s">
        <v>132</v>
      </c>
      <c r="B19" s="301">
        <v>2295816</v>
      </c>
      <c r="C19" s="302">
        <v>2245175</v>
      </c>
      <c r="D19" s="303">
        <v>1646759</v>
      </c>
      <c r="E19" s="303">
        <v>1704814</v>
      </c>
      <c r="F19" s="303">
        <f>'R01基準財政需要額・収入額・交付決定額'!AS67</f>
        <v>1730443</v>
      </c>
      <c r="G19" s="318">
        <f t="shared" si="0"/>
        <v>-2.2</v>
      </c>
      <c r="H19" s="319">
        <f t="shared" si="0"/>
        <v>-26.7</v>
      </c>
      <c r="I19" s="319">
        <f t="shared" si="0"/>
        <v>3.5</v>
      </c>
      <c r="J19" s="320">
        <f t="shared" si="0"/>
        <v>1.5</v>
      </c>
      <c r="K19" s="48"/>
      <c r="L19" s="47"/>
      <c r="M19" s="47"/>
      <c r="N19" s="47"/>
      <c r="O19" s="47"/>
    </row>
    <row r="20" spans="1:15" ht="21" customHeight="1">
      <c r="A20" s="53" t="s">
        <v>133</v>
      </c>
      <c r="B20" s="301">
        <v>4765518</v>
      </c>
      <c r="C20" s="302">
        <v>4709362</v>
      </c>
      <c r="D20" s="303">
        <v>4581483</v>
      </c>
      <c r="E20" s="303">
        <v>4526943</v>
      </c>
      <c r="F20" s="303">
        <f>'R01基準財政需要額・収入額・交付決定額'!AS70</f>
        <v>4445927</v>
      </c>
      <c r="G20" s="321">
        <f t="shared" si="0"/>
        <v>-1.2</v>
      </c>
      <c r="H20" s="322">
        <f t="shared" si="0"/>
        <v>-2.7</v>
      </c>
      <c r="I20" s="319">
        <f t="shared" si="0"/>
        <v>-1.2</v>
      </c>
      <c r="J20" s="320">
        <f t="shared" si="0"/>
        <v>-1.8</v>
      </c>
      <c r="K20" s="48"/>
      <c r="L20" s="47"/>
      <c r="M20" s="47"/>
      <c r="N20" s="47"/>
      <c r="O20" s="47"/>
    </row>
    <row r="21" spans="1:15" ht="21" customHeight="1">
      <c r="A21" s="53" t="s">
        <v>134</v>
      </c>
      <c r="B21" s="301">
        <v>2378607</v>
      </c>
      <c r="C21" s="302">
        <v>2189581</v>
      </c>
      <c r="D21" s="303">
        <v>2091917</v>
      </c>
      <c r="E21" s="303">
        <v>1788284</v>
      </c>
      <c r="F21" s="303">
        <f>'R01基準財政需要額・収入額・交付決定額'!AS71</f>
        <v>1794225</v>
      </c>
      <c r="G21" s="321">
        <f t="shared" si="0"/>
        <v>-7.9</v>
      </c>
      <c r="H21" s="322">
        <f t="shared" si="0"/>
        <v>-4.5</v>
      </c>
      <c r="I21" s="319">
        <f t="shared" si="0"/>
        <v>-14.5</v>
      </c>
      <c r="J21" s="320">
        <f t="shared" si="0"/>
        <v>0.3</v>
      </c>
      <c r="K21" s="48"/>
      <c r="L21" s="47"/>
      <c r="M21" s="47"/>
      <c r="N21" s="47"/>
      <c r="O21" s="47"/>
    </row>
    <row r="22" spans="1:15" ht="21" customHeight="1">
      <c r="A22" s="53" t="s">
        <v>135</v>
      </c>
      <c r="B22" s="301">
        <v>7368980</v>
      </c>
      <c r="C22" s="302">
        <v>7021105</v>
      </c>
      <c r="D22" s="303">
        <v>6773902</v>
      </c>
      <c r="E22" s="303">
        <v>6691786</v>
      </c>
      <c r="F22" s="303">
        <f>'R01基準財政需要額・収入額・交付決定額'!AS72</f>
        <v>6582758</v>
      </c>
      <c r="G22" s="321">
        <f t="shared" si="0"/>
        <v>-4.7</v>
      </c>
      <c r="H22" s="322">
        <f t="shared" si="0"/>
        <v>-3.5</v>
      </c>
      <c r="I22" s="319">
        <f t="shared" si="0"/>
        <v>-1.2</v>
      </c>
      <c r="J22" s="320">
        <f t="shared" si="0"/>
        <v>-1.6</v>
      </c>
      <c r="K22" s="48"/>
      <c r="L22" s="47"/>
      <c r="M22" s="47"/>
      <c r="N22" s="47"/>
      <c r="O22" s="47"/>
    </row>
    <row r="23" spans="1:15" ht="21" customHeight="1">
      <c r="A23" s="53" t="s">
        <v>136</v>
      </c>
      <c r="B23" s="301">
        <v>3920698</v>
      </c>
      <c r="C23" s="302">
        <v>3889043</v>
      </c>
      <c r="D23" s="303">
        <v>3758305</v>
      </c>
      <c r="E23" s="303">
        <v>3727984</v>
      </c>
      <c r="F23" s="303">
        <f>'R01基準財政需要額・収入額・交付決定額'!AS73</f>
        <v>3602001</v>
      </c>
      <c r="G23" s="321">
        <f t="shared" si="0"/>
        <v>-0.8</v>
      </c>
      <c r="H23" s="322">
        <f t="shared" si="0"/>
        <v>-3.4</v>
      </c>
      <c r="I23" s="319">
        <f t="shared" si="0"/>
        <v>-0.8</v>
      </c>
      <c r="J23" s="320">
        <f t="shared" si="0"/>
        <v>-3.4</v>
      </c>
      <c r="K23" s="48"/>
      <c r="L23" s="47"/>
      <c r="M23" s="47"/>
      <c r="N23" s="47"/>
      <c r="O23" s="47"/>
    </row>
    <row r="24" spans="1:15" ht="21" customHeight="1">
      <c r="A24" s="53" t="s">
        <v>137</v>
      </c>
      <c r="B24" s="301">
        <v>12354971</v>
      </c>
      <c r="C24" s="302">
        <v>11865056</v>
      </c>
      <c r="D24" s="303">
        <v>11195346</v>
      </c>
      <c r="E24" s="303">
        <v>10907632</v>
      </c>
      <c r="F24" s="303">
        <f>'R01基準財政需要額・収入額・交付決定額'!AS74</f>
        <v>10931058</v>
      </c>
      <c r="G24" s="321">
        <f t="shared" si="0"/>
        <v>-4</v>
      </c>
      <c r="H24" s="322">
        <f t="shared" si="0"/>
        <v>-5.6</v>
      </c>
      <c r="I24" s="319">
        <f t="shared" si="0"/>
        <v>-2.6</v>
      </c>
      <c r="J24" s="320">
        <f t="shared" si="0"/>
        <v>0.2</v>
      </c>
      <c r="K24" s="48"/>
      <c r="L24" s="47"/>
      <c r="M24" s="47"/>
      <c r="N24" s="47"/>
      <c r="O24" s="47"/>
    </row>
    <row r="25" spans="1:15" ht="21" customHeight="1">
      <c r="A25" s="53" t="s">
        <v>138</v>
      </c>
      <c r="B25" s="301">
        <v>8412785</v>
      </c>
      <c r="C25" s="302">
        <v>8198097</v>
      </c>
      <c r="D25" s="303">
        <v>7992364</v>
      </c>
      <c r="E25" s="303">
        <v>7799568</v>
      </c>
      <c r="F25" s="303">
        <f>'R01基準財政需要額・収入額・交付決定額'!AS75</f>
        <v>7862369</v>
      </c>
      <c r="G25" s="321">
        <f t="shared" si="0"/>
        <v>-2.6</v>
      </c>
      <c r="H25" s="322">
        <f t="shared" si="0"/>
        <v>-2.5</v>
      </c>
      <c r="I25" s="319">
        <f t="shared" si="0"/>
        <v>-2.4</v>
      </c>
      <c r="J25" s="320">
        <f t="shared" si="0"/>
        <v>0.8</v>
      </c>
      <c r="K25" s="48"/>
      <c r="L25" s="47"/>
      <c r="M25" s="47"/>
      <c r="N25" s="47"/>
      <c r="O25" s="47"/>
    </row>
    <row r="26" spans="1:15" ht="21" customHeight="1">
      <c r="A26" s="53" t="s">
        <v>139</v>
      </c>
      <c r="B26" s="301">
        <v>4676912</v>
      </c>
      <c r="C26" s="302">
        <v>4606761</v>
      </c>
      <c r="D26" s="303">
        <v>4642618</v>
      </c>
      <c r="E26" s="303">
        <v>4453214</v>
      </c>
      <c r="F26" s="303">
        <f>'R01基準財政需要額・収入額・交付決定額'!AS77</f>
        <v>4427285</v>
      </c>
      <c r="G26" s="379">
        <f t="shared" si="0"/>
        <v>-1.5</v>
      </c>
      <c r="H26" s="322">
        <f t="shared" si="0"/>
        <v>0.8</v>
      </c>
      <c r="I26" s="322">
        <f t="shared" si="0"/>
        <v>-4.1</v>
      </c>
      <c r="J26" s="320">
        <f t="shared" si="0"/>
        <v>-0.6</v>
      </c>
      <c r="K26" s="48"/>
      <c r="L26" s="47"/>
      <c r="M26" s="47"/>
      <c r="N26" s="47"/>
      <c r="O26" s="47"/>
    </row>
    <row r="27" spans="1:15" ht="21" customHeight="1">
      <c r="A27" s="55" t="s">
        <v>19</v>
      </c>
      <c r="B27" s="297">
        <v>233754</v>
      </c>
      <c r="C27" s="298">
        <v>201550</v>
      </c>
      <c r="D27" s="299">
        <v>161831</v>
      </c>
      <c r="E27" s="299">
        <v>152747</v>
      </c>
      <c r="F27" s="299">
        <f>'R01基準財政需要額・収入額・交付決定額'!AS81</f>
        <v>226295</v>
      </c>
      <c r="G27" s="315">
        <f aca="true" t="shared" si="1" ref="G27:J42">ROUND((C27-B27)/B27*100,1)</f>
        <v>-13.8</v>
      </c>
      <c r="H27" s="377">
        <f t="shared" si="1"/>
        <v>-19.7</v>
      </c>
      <c r="I27" s="377">
        <f t="shared" si="1"/>
        <v>-5.6</v>
      </c>
      <c r="J27" s="378">
        <f>ROUND((F27-E27)/E27*100,1)</f>
        <v>48.2</v>
      </c>
      <c r="K27" s="48"/>
      <c r="L27" s="47"/>
      <c r="M27" s="47"/>
      <c r="N27" s="47"/>
      <c r="O27" s="47"/>
    </row>
    <row r="28" spans="1:15" ht="21" customHeight="1">
      <c r="A28" s="56" t="s">
        <v>20</v>
      </c>
      <c r="B28" s="301">
        <v>1129088</v>
      </c>
      <c r="C28" s="302">
        <v>1044798</v>
      </c>
      <c r="D28" s="303">
        <v>989922</v>
      </c>
      <c r="E28" s="303">
        <v>1053072</v>
      </c>
      <c r="F28" s="308">
        <f>'R01基準財政需要額・収入額・交付決定額'!AS82</f>
        <v>1015157</v>
      </c>
      <c r="G28" s="318">
        <f t="shared" si="1"/>
        <v>-7.5</v>
      </c>
      <c r="H28" s="322">
        <f t="shared" si="1"/>
        <v>-5.3</v>
      </c>
      <c r="I28" s="322">
        <f t="shared" si="1"/>
        <v>6.4</v>
      </c>
      <c r="J28" s="329">
        <f t="shared" si="1"/>
        <v>-3.6</v>
      </c>
      <c r="K28" s="48"/>
      <c r="L28" s="47"/>
      <c r="M28" s="47"/>
      <c r="N28" s="47"/>
      <c r="O28" s="47"/>
    </row>
    <row r="29" spans="1:15" ht="21" customHeight="1">
      <c r="A29" s="56" t="s">
        <v>21</v>
      </c>
      <c r="B29" s="301">
        <v>2021969</v>
      </c>
      <c r="C29" s="302">
        <v>1981773</v>
      </c>
      <c r="D29" s="303">
        <v>1974096</v>
      </c>
      <c r="E29" s="303">
        <v>1985742</v>
      </c>
      <c r="F29" s="308">
        <f>'R01基準財政需要額・収入額・交付決定額'!AS83</f>
        <v>2012829</v>
      </c>
      <c r="G29" s="318">
        <f t="shared" si="1"/>
        <v>-2</v>
      </c>
      <c r="H29" s="322">
        <f t="shared" si="1"/>
        <v>-0.4</v>
      </c>
      <c r="I29" s="322">
        <f t="shared" si="1"/>
        <v>0.6</v>
      </c>
      <c r="J29" s="330">
        <f t="shared" si="1"/>
        <v>1.4</v>
      </c>
      <c r="K29" s="48"/>
      <c r="L29" s="47"/>
      <c r="M29" s="47"/>
      <c r="N29" s="47"/>
      <c r="O29" s="47"/>
    </row>
    <row r="30" spans="1:15" ht="21" customHeight="1">
      <c r="A30" s="56" t="s">
        <v>22</v>
      </c>
      <c r="B30" s="301">
        <v>1398694</v>
      </c>
      <c r="C30" s="302">
        <v>1370097</v>
      </c>
      <c r="D30" s="303">
        <v>1281594</v>
      </c>
      <c r="E30" s="303">
        <v>1237117</v>
      </c>
      <c r="F30" s="308">
        <f>'R01基準財政需要額・収入額・交付決定額'!AS84</f>
        <v>1212520</v>
      </c>
      <c r="G30" s="318">
        <f t="shared" si="1"/>
        <v>-2</v>
      </c>
      <c r="H30" s="322">
        <f t="shared" si="1"/>
        <v>-6.5</v>
      </c>
      <c r="I30" s="322">
        <f t="shared" si="1"/>
        <v>-3.5</v>
      </c>
      <c r="J30" s="330">
        <f t="shared" si="1"/>
        <v>-2</v>
      </c>
      <c r="K30" s="48"/>
      <c r="L30" s="47"/>
      <c r="M30" s="47"/>
      <c r="N30" s="47"/>
      <c r="O30" s="47"/>
    </row>
    <row r="31" spans="1:15" ht="21" customHeight="1">
      <c r="A31" s="56" t="s">
        <v>23</v>
      </c>
      <c r="B31" s="301">
        <v>1157849</v>
      </c>
      <c r="C31" s="302">
        <v>1112473</v>
      </c>
      <c r="D31" s="303">
        <v>1124922</v>
      </c>
      <c r="E31" s="303">
        <v>1124916</v>
      </c>
      <c r="F31" s="308">
        <f>'R01基準財政需要額・収入額・交付決定額'!AS85</f>
        <v>1043888</v>
      </c>
      <c r="G31" s="318">
        <f t="shared" si="1"/>
        <v>-3.9</v>
      </c>
      <c r="H31" s="322">
        <f t="shared" si="1"/>
        <v>1.1</v>
      </c>
      <c r="I31" s="322">
        <f t="shared" si="1"/>
        <v>0</v>
      </c>
      <c r="J31" s="330">
        <f t="shared" si="1"/>
        <v>-7.2</v>
      </c>
      <c r="K31" s="48"/>
      <c r="L31" s="47"/>
      <c r="M31" s="47"/>
      <c r="N31" s="47"/>
      <c r="O31" s="47"/>
    </row>
    <row r="32" spans="1:15" ht="21" customHeight="1">
      <c r="A32" s="56" t="s">
        <v>24</v>
      </c>
      <c r="B32" s="301">
        <v>1062248</v>
      </c>
      <c r="C32" s="302">
        <v>961585</v>
      </c>
      <c r="D32" s="303">
        <v>990021</v>
      </c>
      <c r="E32" s="303">
        <v>959540</v>
      </c>
      <c r="F32" s="308">
        <f>'R01基準財政需要額・収入額・交付決定額'!AS86</f>
        <v>1020763</v>
      </c>
      <c r="G32" s="318">
        <f t="shared" si="1"/>
        <v>-9.5</v>
      </c>
      <c r="H32" s="322">
        <f t="shared" si="1"/>
        <v>3</v>
      </c>
      <c r="I32" s="322">
        <f t="shared" si="1"/>
        <v>-3.1</v>
      </c>
      <c r="J32" s="330">
        <f t="shared" si="1"/>
        <v>6.4</v>
      </c>
      <c r="K32" s="48"/>
      <c r="L32" s="47"/>
      <c r="M32" s="47"/>
      <c r="N32" s="47"/>
      <c r="O32" s="47"/>
    </row>
    <row r="33" spans="1:15" ht="21" customHeight="1">
      <c r="A33" s="56" t="s">
        <v>25</v>
      </c>
      <c r="B33" s="301">
        <v>940547</v>
      </c>
      <c r="C33" s="302">
        <v>956002</v>
      </c>
      <c r="D33" s="303">
        <v>864672</v>
      </c>
      <c r="E33" s="303">
        <v>863543</v>
      </c>
      <c r="F33" s="308">
        <f>'R01基準財政需要額・収入額・交付決定額'!AS87</f>
        <v>846394</v>
      </c>
      <c r="G33" s="318">
        <f t="shared" si="1"/>
        <v>1.6</v>
      </c>
      <c r="H33" s="322">
        <f t="shared" si="1"/>
        <v>-9.6</v>
      </c>
      <c r="I33" s="322">
        <f t="shared" si="1"/>
        <v>-0.1</v>
      </c>
      <c r="J33" s="330">
        <f t="shared" si="1"/>
        <v>-2</v>
      </c>
      <c r="K33" s="48"/>
      <c r="L33" s="47"/>
      <c r="M33" s="47"/>
      <c r="N33" s="47"/>
      <c r="O33" s="47"/>
    </row>
    <row r="34" spans="1:15" ht="21" customHeight="1">
      <c r="A34" s="56" t="s">
        <v>26</v>
      </c>
      <c r="B34" s="301">
        <v>1179948</v>
      </c>
      <c r="C34" s="302">
        <v>1125980</v>
      </c>
      <c r="D34" s="303">
        <v>1092364</v>
      </c>
      <c r="E34" s="303">
        <v>1085407</v>
      </c>
      <c r="F34" s="308">
        <f>'R01基準財政需要額・収入額・交付決定額'!AS88</f>
        <v>1183432</v>
      </c>
      <c r="G34" s="318">
        <f t="shared" si="1"/>
        <v>-4.6</v>
      </c>
      <c r="H34" s="322">
        <f t="shared" si="1"/>
        <v>-3</v>
      </c>
      <c r="I34" s="322">
        <f t="shared" si="1"/>
        <v>-0.6</v>
      </c>
      <c r="J34" s="330">
        <f t="shared" si="1"/>
        <v>9</v>
      </c>
      <c r="K34" s="48"/>
      <c r="L34" s="47"/>
      <c r="M34" s="47"/>
      <c r="N34" s="47"/>
      <c r="O34" s="47"/>
    </row>
    <row r="35" spans="1:15" ht="21" customHeight="1">
      <c r="A35" s="56" t="s">
        <v>141</v>
      </c>
      <c r="B35" s="301">
        <v>5544533</v>
      </c>
      <c r="C35" s="302">
        <v>5095885</v>
      </c>
      <c r="D35" s="303">
        <v>4428012</v>
      </c>
      <c r="E35" s="303">
        <v>4295427</v>
      </c>
      <c r="F35" s="303">
        <f>'R01基準財政需要額・収入額・交付決定額'!AS90</f>
        <v>4168728</v>
      </c>
      <c r="G35" s="318">
        <f t="shared" si="1"/>
        <v>-8.1</v>
      </c>
      <c r="H35" s="322">
        <f t="shared" si="1"/>
        <v>-13.1</v>
      </c>
      <c r="I35" s="322">
        <f t="shared" si="1"/>
        <v>-3</v>
      </c>
      <c r="J35" s="330">
        <f t="shared" si="1"/>
        <v>-2.9</v>
      </c>
      <c r="K35" s="48"/>
      <c r="L35" s="47"/>
      <c r="M35" s="47"/>
      <c r="N35" s="47"/>
      <c r="O35" s="47"/>
    </row>
    <row r="36" spans="1:15" ht="21" customHeight="1">
      <c r="A36" s="56" t="s">
        <v>27</v>
      </c>
      <c r="B36" s="301">
        <v>1402598</v>
      </c>
      <c r="C36" s="302">
        <v>1335538</v>
      </c>
      <c r="D36" s="303">
        <v>1375451</v>
      </c>
      <c r="E36" s="303">
        <v>1410171</v>
      </c>
      <c r="F36" s="303">
        <f>'R01基準財政需要額・収入額・交付決定額'!AS97</f>
        <v>1448182</v>
      </c>
      <c r="G36" s="318">
        <f t="shared" si="1"/>
        <v>-4.8</v>
      </c>
      <c r="H36" s="322">
        <f t="shared" si="1"/>
        <v>3</v>
      </c>
      <c r="I36" s="322">
        <f t="shared" si="1"/>
        <v>2.5</v>
      </c>
      <c r="J36" s="330">
        <f t="shared" si="1"/>
        <v>2.7</v>
      </c>
      <c r="K36" s="48"/>
      <c r="L36" s="47"/>
      <c r="M36" s="47"/>
      <c r="N36" s="47"/>
      <c r="O36" s="47"/>
    </row>
    <row r="37" spans="1:15" ht="21" customHeight="1">
      <c r="A37" s="56" t="s">
        <v>28</v>
      </c>
      <c r="B37" s="301">
        <v>1575999</v>
      </c>
      <c r="C37" s="302">
        <v>1530706</v>
      </c>
      <c r="D37" s="303">
        <v>1569153</v>
      </c>
      <c r="E37" s="303">
        <v>1582778</v>
      </c>
      <c r="F37" s="303">
        <f>'R01基準財政需要額・収入額・交付決定額'!AS98</f>
        <v>1641427</v>
      </c>
      <c r="G37" s="318">
        <f t="shared" si="1"/>
        <v>-2.9</v>
      </c>
      <c r="H37" s="322">
        <f t="shared" si="1"/>
        <v>2.5</v>
      </c>
      <c r="I37" s="322">
        <f t="shared" si="1"/>
        <v>0.9</v>
      </c>
      <c r="J37" s="330">
        <f t="shared" si="1"/>
        <v>3.7</v>
      </c>
      <c r="K37" s="48"/>
      <c r="L37" s="47"/>
      <c r="M37" s="47"/>
      <c r="N37" s="47"/>
      <c r="O37" s="47"/>
    </row>
    <row r="38" spans="1:15" ht="21" customHeight="1">
      <c r="A38" s="56" t="s">
        <v>29</v>
      </c>
      <c r="B38" s="309">
        <v>1169898</v>
      </c>
      <c r="C38" s="302">
        <v>1175455</v>
      </c>
      <c r="D38" s="303">
        <v>1202395</v>
      </c>
      <c r="E38" s="303">
        <v>1280498</v>
      </c>
      <c r="F38" s="303">
        <f>'R01基準財政需要額・収入額・交付決定額'!AS99</f>
        <v>1324253</v>
      </c>
      <c r="G38" s="318">
        <f t="shared" si="1"/>
        <v>0.5</v>
      </c>
      <c r="H38" s="322">
        <f t="shared" si="1"/>
        <v>2.3</v>
      </c>
      <c r="I38" s="322">
        <f t="shared" si="1"/>
        <v>6.5</v>
      </c>
      <c r="J38" s="320">
        <f t="shared" si="1"/>
        <v>3.4</v>
      </c>
      <c r="K38" s="48"/>
      <c r="L38" s="47"/>
      <c r="M38" s="47"/>
      <c r="N38" s="47"/>
      <c r="O38" s="47"/>
    </row>
    <row r="39" spans="1:15" ht="21" customHeight="1">
      <c r="A39" s="56" t="s">
        <v>30</v>
      </c>
      <c r="B39" s="301">
        <v>748919</v>
      </c>
      <c r="C39" s="302">
        <v>716137</v>
      </c>
      <c r="D39" s="303">
        <v>700112</v>
      </c>
      <c r="E39" s="303">
        <v>697992</v>
      </c>
      <c r="F39" s="303">
        <f>'R01基準財政需要額・収入額・交付決定額'!AS100</f>
        <v>715328</v>
      </c>
      <c r="G39" s="318">
        <f t="shared" si="1"/>
        <v>-4.4</v>
      </c>
      <c r="H39" s="322">
        <f t="shared" si="1"/>
        <v>-2.2</v>
      </c>
      <c r="I39" s="322">
        <f t="shared" si="1"/>
        <v>-0.3</v>
      </c>
      <c r="J39" s="320">
        <f t="shared" si="1"/>
        <v>2.5</v>
      </c>
      <c r="K39" s="48"/>
      <c r="L39" s="47"/>
      <c r="M39" s="47"/>
      <c r="N39" s="47"/>
      <c r="O39" s="47"/>
    </row>
    <row r="40" spans="1:15" ht="21" customHeight="1">
      <c r="A40" s="56" t="s">
        <v>31</v>
      </c>
      <c r="B40" s="301">
        <v>885038</v>
      </c>
      <c r="C40" s="302">
        <v>890489</v>
      </c>
      <c r="D40" s="303">
        <v>860277</v>
      </c>
      <c r="E40" s="303">
        <v>816736</v>
      </c>
      <c r="F40" s="303">
        <f>'R01基準財政需要額・収入額・交付決定額'!AS101</f>
        <v>827806</v>
      </c>
      <c r="G40" s="318">
        <f t="shared" si="1"/>
        <v>0.6</v>
      </c>
      <c r="H40" s="322">
        <f t="shared" si="1"/>
        <v>-3.4</v>
      </c>
      <c r="I40" s="322">
        <f t="shared" si="1"/>
        <v>-5.1</v>
      </c>
      <c r="J40" s="320">
        <f t="shared" si="1"/>
        <v>1.4</v>
      </c>
      <c r="K40" s="48"/>
      <c r="L40" s="47"/>
      <c r="M40" s="47"/>
      <c r="N40" s="47"/>
      <c r="O40" s="47"/>
    </row>
    <row r="41" spans="1:15" ht="21" customHeight="1">
      <c r="A41" s="56" t="s">
        <v>32</v>
      </c>
      <c r="B41" s="301">
        <v>1308080</v>
      </c>
      <c r="C41" s="302">
        <v>1253703</v>
      </c>
      <c r="D41" s="303">
        <v>1412415</v>
      </c>
      <c r="E41" s="303">
        <v>1396296</v>
      </c>
      <c r="F41" s="303">
        <f>'R01基準財政需要額・収入額・交付決定額'!AS102</f>
        <v>1413611</v>
      </c>
      <c r="G41" s="318">
        <f t="shared" si="1"/>
        <v>-4.2</v>
      </c>
      <c r="H41" s="322">
        <f t="shared" si="1"/>
        <v>12.7</v>
      </c>
      <c r="I41" s="322">
        <f t="shared" si="1"/>
        <v>-1.1</v>
      </c>
      <c r="J41" s="320">
        <f t="shared" si="1"/>
        <v>1.2</v>
      </c>
      <c r="K41" s="48"/>
      <c r="L41" s="47"/>
      <c r="M41" s="47"/>
      <c r="N41" s="47"/>
      <c r="O41" s="47"/>
    </row>
    <row r="42" spans="1:15" ht="21" customHeight="1">
      <c r="A42" s="56" t="s">
        <v>33</v>
      </c>
      <c r="B42" s="301">
        <v>1356642</v>
      </c>
      <c r="C42" s="302">
        <v>1338456</v>
      </c>
      <c r="D42" s="303">
        <v>1249625</v>
      </c>
      <c r="E42" s="303">
        <v>1234491</v>
      </c>
      <c r="F42" s="303">
        <f>'R01基準財政需要額・収入額・交付決定額'!AS103</f>
        <v>1247741</v>
      </c>
      <c r="G42" s="318">
        <f t="shared" si="1"/>
        <v>-1.3</v>
      </c>
      <c r="H42" s="322">
        <f t="shared" si="1"/>
        <v>-6.6</v>
      </c>
      <c r="I42" s="322">
        <f t="shared" si="1"/>
        <v>-1.2</v>
      </c>
      <c r="J42" s="320">
        <f t="shared" si="1"/>
        <v>1.1</v>
      </c>
      <c r="K42" s="48"/>
      <c r="L42" s="47"/>
      <c r="M42" s="47"/>
      <c r="N42" s="47"/>
      <c r="O42" s="47"/>
    </row>
    <row r="43" spans="1:15" ht="21" customHeight="1">
      <c r="A43" s="56" t="s">
        <v>34</v>
      </c>
      <c r="B43" s="301">
        <v>1967424</v>
      </c>
      <c r="C43" s="302">
        <v>1968452</v>
      </c>
      <c r="D43" s="303">
        <v>1937992</v>
      </c>
      <c r="E43" s="303">
        <v>1866911</v>
      </c>
      <c r="F43" s="303">
        <f>'R01基準財政需要額・収入額・交付決定額'!AS104</f>
        <v>1939377</v>
      </c>
      <c r="G43" s="318">
        <f aca="true" t="shared" si="2" ref="G43:J50">ROUND((C43-B43)/B43*100,1)</f>
        <v>0.1</v>
      </c>
      <c r="H43" s="322">
        <f t="shared" si="2"/>
        <v>-1.5</v>
      </c>
      <c r="I43" s="322">
        <f t="shared" si="2"/>
        <v>-3.7</v>
      </c>
      <c r="J43" s="320">
        <f t="shared" si="2"/>
        <v>3.9</v>
      </c>
      <c r="K43" s="48"/>
      <c r="L43" s="47"/>
      <c r="M43" s="47"/>
      <c r="N43" s="47"/>
      <c r="O43" s="47"/>
    </row>
    <row r="44" spans="1:15" ht="21" customHeight="1">
      <c r="A44" s="56" t="s">
        <v>35</v>
      </c>
      <c r="B44" s="301">
        <v>2483485</v>
      </c>
      <c r="C44" s="302">
        <v>2431208</v>
      </c>
      <c r="D44" s="303">
        <v>2347763</v>
      </c>
      <c r="E44" s="303">
        <v>2282787</v>
      </c>
      <c r="F44" s="303">
        <f>'R01基準財政需要額・収入額・交付決定額'!AS105</f>
        <v>2349948</v>
      </c>
      <c r="G44" s="318">
        <f t="shared" si="2"/>
        <v>-2.1</v>
      </c>
      <c r="H44" s="322">
        <f t="shared" si="2"/>
        <v>-3.4</v>
      </c>
      <c r="I44" s="322">
        <f t="shared" si="2"/>
        <v>-2.8</v>
      </c>
      <c r="J44" s="320">
        <f t="shared" si="2"/>
        <v>2.9</v>
      </c>
      <c r="K44" s="48"/>
      <c r="L44" s="47"/>
      <c r="M44" s="47"/>
      <c r="N44" s="47"/>
      <c r="O44" s="47"/>
    </row>
    <row r="45" spans="1:15" ht="21" customHeight="1">
      <c r="A45" s="56" t="s">
        <v>36</v>
      </c>
      <c r="B45" s="301">
        <v>1287800</v>
      </c>
      <c r="C45" s="302">
        <v>1271039</v>
      </c>
      <c r="D45" s="303">
        <v>1195249</v>
      </c>
      <c r="E45" s="303">
        <v>1158433</v>
      </c>
      <c r="F45" s="303">
        <f>'R01基準財政需要額・収入額・交付決定額'!AS106</f>
        <v>1168629</v>
      </c>
      <c r="G45" s="318">
        <f t="shared" si="2"/>
        <v>-1.3</v>
      </c>
      <c r="H45" s="322">
        <f t="shared" si="2"/>
        <v>-6</v>
      </c>
      <c r="I45" s="322">
        <f t="shared" si="2"/>
        <v>-3.1</v>
      </c>
      <c r="J45" s="320">
        <f t="shared" si="2"/>
        <v>0.9</v>
      </c>
      <c r="K45" s="48"/>
      <c r="L45" s="47"/>
      <c r="M45" s="47"/>
      <c r="N45" s="47"/>
      <c r="O45" s="47"/>
    </row>
    <row r="46" spans="1:15" ht="21" customHeight="1">
      <c r="A46" s="56" t="s">
        <v>37</v>
      </c>
      <c r="B46" s="301">
        <v>1332158</v>
      </c>
      <c r="C46" s="302">
        <v>1271002</v>
      </c>
      <c r="D46" s="303">
        <v>1259559</v>
      </c>
      <c r="E46" s="303">
        <v>1295479</v>
      </c>
      <c r="F46" s="303">
        <f>'R01基準財政需要額・収入額・交付決定額'!AS107</f>
        <v>1302212</v>
      </c>
      <c r="G46" s="318">
        <f t="shared" si="2"/>
        <v>-4.6</v>
      </c>
      <c r="H46" s="322">
        <f t="shared" si="2"/>
        <v>-0.9</v>
      </c>
      <c r="I46" s="322">
        <f t="shared" si="2"/>
        <v>2.9</v>
      </c>
      <c r="J46" s="320">
        <f t="shared" si="2"/>
        <v>0.5</v>
      </c>
      <c r="K46" s="48"/>
      <c r="L46" s="47"/>
      <c r="M46" s="47"/>
      <c r="N46" s="47"/>
      <c r="O46" s="47"/>
    </row>
    <row r="47" spans="1:15" ht="21" customHeight="1" thickBot="1">
      <c r="A47" s="57" t="s">
        <v>38</v>
      </c>
      <c r="B47" s="304">
        <v>1084902</v>
      </c>
      <c r="C47" s="305">
        <v>1036444</v>
      </c>
      <c r="D47" s="306">
        <v>965578</v>
      </c>
      <c r="E47" s="306">
        <v>911159</v>
      </c>
      <c r="F47" s="306">
        <f>'R01基準財政需要額・収入額・交付決定額'!AS108</f>
        <v>941923</v>
      </c>
      <c r="G47" s="331">
        <f t="shared" si="2"/>
        <v>-4.5</v>
      </c>
      <c r="H47" s="323">
        <f t="shared" si="2"/>
        <v>-6.8</v>
      </c>
      <c r="I47" s="323">
        <f t="shared" si="2"/>
        <v>-5.6</v>
      </c>
      <c r="J47" s="324">
        <f t="shared" si="2"/>
        <v>3.4</v>
      </c>
      <c r="K47" s="48"/>
      <c r="L47" s="47"/>
      <c r="M47" s="47"/>
      <c r="N47" s="47"/>
      <c r="O47" s="47"/>
    </row>
    <row r="48" spans="1:15" ht="21" customHeight="1" thickBot="1" thickTop="1">
      <c r="A48" s="54" t="s">
        <v>140</v>
      </c>
      <c r="B48" s="307">
        <f>SUM(B6:B26)</f>
        <v>126556860</v>
      </c>
      <c r="C48" s="307">
        <f>SUM(C6:C26)</f>
        <v>116371493</v>
      </c>
      <c r="D48" s="307">
        <f>SUM(D6:D26)</f>
        <v>110968885</v>
      </c>
      <c r="E48" s="307">
        <f>SUM(E6:E26)</f>
        <v>108181785</v>
      </c>
      <c r="F48" s="307">
        <f>SUM(F6:F26)</f>
        <v>108011231</v>
      </c>
      <c r="G48" s="325">
        <f>ROUND((C48-B48)/B48*100,1)</f>
        <v>-8</v>
      </c>
      <c r="H48" s="326">
        <f>ROUND((D48-C48)/C48*100,1)</f>
        <v>-4.6</v>
      </c>
      <c r="I48" s="327">
        <f>ROUND((E48-D48)/D48*100,1)</f>
        <v>-2.5</v>
      </c>
      <c r="J48" s="328">
        <f>ROUND((F48-E48)/E48*100,1)</f>
        <v>-0.2</v>
      </c>
      <c r="K48" s="48"/>
      <c r="L48" s="47"/>
      <c r="M48" s="47"/>
      <c r="N48" s="47"/>
      <c r="O48" s="47"/>
    </row>
    <row r="49" spans="1:15" ht="21" customHeight="1" thickBot="1" thickTop="1">
      <c r="A49" s="54" t="s">
        <v>142</v>
      </c>
      <c r="B49" s="310">
        <f>SUM(B27:B47)</f>
        <v>31271573</v>
      </c>
      <c r="C49" s="310">
        <f>SUM(C27:C47)</f>
        <v>30068772</v>
      </c>
      <c r="D49" s="311">
        <f>SUM(D27:D47)</f>
        <v>28983003</v>
      </c>
      <c r="E49" s="307">
        <f>SUM(E27:E47)</f>
        <v>28691242</v>
      </c>
      <c r="F49" s="307">
        <f>SUM(F27:F47)</f>
        <v>29050443</v>
      </c>
      <c r="G49" s="325">
        <f t="shared" si="2"/>
        <v>-3.8</v>
      </c>
      <c r="H49" s="326">
        <f t="shared" si="2"/>
        <v>-3.6</v>
      </c>
      <c r="I49" s="326">
        <f t="shared" si="2"/>
        <v>-1</v>
      </c>
      <c r="J49" s="332">
        <f t="shared" si="2"/>
        <v>1.3</v>
      </c>
      <c r="K49" s="48"/>
      <c r="L49" s="47"/>
      <c r="M49" s="47"/>
      <c r="N49" s="47"/>
      <c r="O49" s="47"/>
    </row>
    <row r="50" spans="1:11" ht="21" customHeight="1" thickTop="1">
      <c r="A50" s="55" t="s">
        <v>143</v>
      </c>
      <c r="B50" s="300">
        <f>B48+B49</f>
        <v>157828433</v>
      </c>
      <c r="C50" s="312">
        <f>C48+C49</f>
        <v>146440265</v>
      </c>
      <c r="D50" s="312">
        <f>D48+D49</f>
        <v>139951888</v>
      </c>
      <c r="E50" s="313">
        <f>E48+E49</f>
        <v>136873027</v>
      </c>
      <c r="F50" s="314">
        <f>F48+F49</f>
        <v>137061674</v>
      </c>
      <c r="G50" s="333">
        <f t="shared" si="2"/>
        <v>-7.2</v>
      </c>
      <c r="H50" s="334">
        <f t="shared" si="2"/>
        <v>-4.4</v>
      </c>
      <c r="I50" s="334">
        <f t="shared" si="2"/>
        <v>-2.2</v>
      </c>
      <c r="J50" s="335">
        <f t="shared" si="2"/>
        <v>0.1</v>
      </c>
      <c r="K50" s="48"/>
    </row>
    <row r="51" ht="8.25" customHeight="1"/>
    <row r="52" ht="17.25" customHeight="1">
      <c r="A52" s="51" t="s">
        <v>401</v>
      </c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55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A2" sqref="A2"/>
    </sheetView>
  </sheetViews>
  <sheetFormatPr defaultColWidth="10" defaultRowHeight="21.75" customHeight="1"/>
  <cols>
    <col min="1" max="1" width="9.08203125" style="353" customWidth="1"/>
    <col min="2" max="7" width="12.16015625" style="353" customWidth="1"/>
    <col min="8" max="16384" width="10" style="353" customWidth="1"/>
  </cols>
  <sheetData>
    <row r="2" spans="1:5" ht="21.75" customHeight="1">
      <c r="A2" s="77" t="s">
        <v>455</v>
      </c>
      <c r="B2" s="354"/>
      <c r="C2" s="355"/>
      <c r="D2" s="355"/>
      <c r="E2" s="355"/>
    </row>
    <row r="3" spans="1:7" ht="12.75" customHeight="1">
      <c r="A3" s="356"/>
      <c r="B3" s="357" t="s">
        <v>458</v>
      </c>
      <c r="C3" s="358" t="s">
        <v>145</v>
      </c>
      <c r="D3" s="358" t="s">
        <v>146</v>
      </c>
      <c r="E3" s="358" t="s">
        <v>147</v>
      </c>
      <c r="F3" s="358" t="s">
        <v>146</v>
      </c>
      <c r="G3" s="359" t="s">
        <v>146</v>
      </c>
    </row>
    <row r="4" spans="1:7" ht="12.75" customHeight="1">
      <c r="A4" s="360" t="s">
        <v>123</v>
      </c>
      <c r="B4" s="360" t="s">
        <v>375</v>
      </c>
      <c r="C4" s="361" t="s">
        <v>148</v>
      </c>
      <c r="D4" s="361" t="s">
        <v>149</v>
      </c>
      <c r="E4" s="361" t="s">
        <v>148</v>
      </c>
      <c r="F4" s="361" t="s">
        <v>150</v>
      </c>
      <c r="G4" s="362" t="s">
        <v>151</v>
      </c>
    </row>
    <row r="5" spans="1:7" ht="12.75" customHeight="1">
      <c r="A5" s="363"/>
      <c r="B5" s="364" t="s">
        <v>152</v>
      </c>
      <c r="C5" s="361" t="s">
        <v>153</v>
      </c>
      <c r="D5" s="361" t="s">
        <v>154</v>
      </c>
      <c r="E5" s="361" t="s">
        <v>155</v>
      </c>
      <c r="F5" s="361" t="s">
        <v>156</v>
      </c>
      <c r="G5" s="365" t="s">
        <v>157</v>
      </c>
    </row>
    <row r="6" spans="1:7" ht="21" customHeight="1">
      <c r="A6" s="468" t="s">
        <v>124</v>
      </c>
      <c r="B6" s="469">
        <v>406735</v>
      </c>
      <c r="C6" s="470">
        <f>'R01基準財政需要額・収入額・交付決定額'!W7</f>
        <v>63650667</v>
      </c>
      <c r="D6" s="470">
        <f aca="true" t="shared" si="0" ref="D6:D50">ROUND($C6/$B6*1000,0)</f>
        <v>156492</v>
      </c>
      <c r="E6" s="470">
        <f>'R01基準財政需要額・収入額・交付決定額'!AF7</f>
        <v>54970916</v>
      </c>
      <c r="F6" s="471">
        <f aca="true" t="shared" si="1" ref="F6:F50">ROUND($E6/$B6*1000,0)</f>
        <v>135152</v>
      </c>
      <c r="G6" s="472">
        <f>$D6-$F6</f>
        <v>21340</v>
      </c>
    </row>
    <row r="7" spans="1:7" ht="21" customHeight="1">
      <c r="A7" s="468" t="s">
        <v>125</v>
      </c>
      <c r="B7" s="473">
        <v>159879</v>
      </c>
      <c r="C7" s="470">
        <f>'R01基準財政需要額・収入額・交付決定額'!W10</f>
        <v>26312993</v>
      </c>
      <c r="D7" s="470">
        <f t="shared" si="0"/>
        <v>164581</v>
      </c>
      <c r="E7" s="470">
        <f>'R01基準財政需要額・収入額・交付決定額'!AF11</f>
        <v>23158776</v>
      </c>
      <c r="F7" s="470">
        <f t="shared" si="1"/>
        <v>144852</v>
      </c>
      <c r="G7" s="474">
        <f aca="true" t="shared" si="2" ref="G7:G26">$D7-$F7</f>
        <v>19729</v>
      </c>
    </row>
    <row r="8" spans="1:7" ht="21" customHeight="1">
      <c r="A8" s="468" t="s">
        <v>126</v>
      </c>
      <c r="B8" s="469">
        <v>89182</v>
      </c>
      <c r="C8" s="470">
        <f>'R01基準財政需要額・収入額・交付決定額'!W16</f>
        <v>24631492</v>
      </c>
      <c r="D8" s="470">
        <f t="shared" si="0"/>
        <v>276194</v>
      </c>
      <c r="E8" s="470">
        <f>'R01基準財政需要額・収入額・交付決定額'!AF16</f>
        <v>11836231</v>
      </c>
      <c r="F8" s="471">
        <f t="shared" si="1"/>
        <v>132720</v>
      </c>
      <c r="G8" s="472">
        <f t="shared" si="2"/>
        <v>143474</v>
      </c>
    </row>
    <row r="9" spans="1:7" ht="21" customHeight="1">
      <c r="A9" s="468" t="s">
        <v>127</v>
      </c>
      <c r="B9" s="469">
        <v>110441</v>
      </c>
      <c r="C9" s="470">
        <f>'R01基準財政需要額・収入額・交付決定額'!W28</f>
        <v>18271981</v>
      </c>
      <c r="D9" s="470">
        <f t="shared" si="0"/>
        <v>165446</v>
      </c>
      <c r="E9" s="470">
        <f>'R01基準財政需要額・収入額・交付決定額'!AF28</f>
        <v>12945620</v>
      </c>
      <c r="F9" s="471">
        <f t="shared" si="1"/>
        <v>117218</v>
      </c>
      <c r="G9" s="472">
        <f t="shared" si="2"/>
        <v>48228</v>
      </c>
    </row>
    <row r="10" spans="1:7" ht="21" customHeight="1">
      <c r="A10" s="468" t="s">
        <v>128</v>
      </c>
      <c r="B10" s="469">
        <v>89153</v>
      </c>
      <c r="C10" s="470">
        <f>'R01基準財政需要額・収入額・交付決定額'!W32</f>
        <v>19557550</v>
      </c>
      <c r="D10" s="470">
        <f t="shared" si="0"/>
        <v>219371</v>
      </c>
      <c r="E10" s="470">
        <f>'R01基準財政需要額・収入額・交付決定額'!AF32</f>
        <v>11364585</v>
      </c>
      <c r="F10" s="471">
        <f t="shared" si="1"/>
        <v>127473</v>
      </c>
      <c r="G10" s="472">
        <f t="shared" si="2"/>
        <v>91898</v>
      </c>
    </row>
    <row r="11" spans="1:7" ht="21" customHeight="1">
      <c r="A11" s="468" t="s">
        <v>129</v>
      </c>
      <c r="B11" s="469">
        <v>78883</v>
      </c>
      <c r="C11" s="470">
        <f>'R01基準財政需要額・収入額・交付決定額'!W40</f>
        <v>21379240</v>
      </c>
      <c r="D11" s="470">
        <f t="shared" si="0"/>
        <v>271025</v>
      </c>
      <c r="E11" s="470">
        <f>'R01基準財政需要額・収入額・交付決定額'!AF40</f>
        <v>9985522</v>
      </c>
      <c r="F11" s="471">
        <f t="shared" si="1"/>
        <v>126586</v>
      </c>
      <c r="G11" s="472">
        <f t="shared" si="2"/>
        <v>144439</v>
      </c>
    </row>
    <row r="12" spans="1:7" ht="21" customHeight="1">
      <c r="A12" s="468" t="s">
        <v>14</v>
      </c>
      <c r="B12" s="469">
        <v>20760</v>
      </c>
      <c r="C12" s="470">
        <f>'R01基準財政需要額・収入額・交付決定額'!W49</f>
        <v>4757569</v>
      </c>
      <c r="D12" s="470">
        <f t="shared" si="0"/>
        <v>229170</v>
      </c>
      <c r="E12" s="470">
        <f>'R01基準財政需要額・収入額・交付決定額'!AF49</f>
        <v>2617781</v>
      </c>
      <c r="F12" s="471">
        <f t="shared" si="1"/>
        <v>126097</v>
      </c>
      <c r="G12" s="472">
        <f t="shared" si="2"/>
        <v>103073</v>
      </c>
    </row>
    <row r="13" spans="1:7" ht="21" customHeight="1">
      <c r="A13" s="468" t="s">
        <v>15</v>
      </c>
      <c r="B13" s="469">
        <v>38730</v>
      </c>
      <c r="C13" s="470">
        <f>'R01基準財政需要額・収入額・交付決定額'!W50</f>
        <v>7402177</v>
      </c>
      <c r="D13" s="470">
        <f t="shared" si="0"/>
        <v>191123</v>
      </c>
      <c r="E13" s="470">
        <f>'R01基準財政需要額・収入額・交付決定額'!AF50</f>
        <v>4801954</v>
      </c>
      <c r="F13" s="471">
        <f t="shared" si="1"/>
        <v>123985</v>
      </c>
      <c r="G13" s="472">
        <f t="shared" si="2"/>
        <v>67138</v>
      </c>
    </row>
    <row r="14" spans="1:7" ht="21" customHeight="1">
      <c r="A14" s="468" t="s">
        <v>16</v>
      </c>
      <c r="B14" s="469">
        <v>67337</v>
      </c>
      <c r="C14" s="470">
        <f>'R01基準財政需要額・収入額・交付決定額'!W51</f>
        <v>10385759</v>
      </c>
      <c r="D14" s="470">
        <f t="shared" si="0"/>
        <v>154236</v>
      </c>
      <c r="E14" s="470">
        <f>'R01基準財政需要額・収入額・交付決定額'!AF51</f>
        <v>8018486</v>
      </c>
      <c r="F14" s="471">
        <f t="shared" si="1"/>
        <v>119080</v>
      </c>
      <c r="G14" s="472">
        <f t="shared" si="2"/>
        <v>35156</v>
      </c>
    </row>
    <row r="15" spans="1:7" ht="21" customHeight="1">
      <c r="A15" s="468" t="s">
        <v>130</v>
      </c>
      <c r="B15" s="469">
        <v>51073</v>
      </c>
      <c r="C15" s="470">
        <f>'R01基準財政需要額・収入額・交付決定額'!W53</f>
        <v>15575363</v>
      </c>
      <c r="D15" s="470">
        <f t="shared" si="0"/>
        <v>304963</v>
      </c>
      <c r="E15" s="470">
        <f>'R01基準財政需要額・収入額・交付決定額'!AF53</f>
        <v>6615695</v>
      </c>
      <c r="F15" s="471">
        <f t="shared" si="1"/>
        <v>129534</v>
      </c>
      <c r="G15" s="472">
        <f t="shared" si="2"/>
        <v>175429</v>
      </c>
    </row>
    <row r="16" spans="1:7" ht="21" customHeight="1">
      <c r="A16" s="468" t="s">
        <v>17</v>
      </c>
      <c r="B16" s="469">
        <v>55384</v>
      </c>
      <c r="C16" s="470">
        <f>'R01基準財政需要額・収入額・交付決定額'!W60</f>
        <v>8933912</v>
      </c>
      <c r="D16" s="470">
        <f t="shared" si="0"/>
        <v>161309</v>
      </c>
      <c r="E16" s="470">
        <f>'R01基準財政需要額・収入額・交付決定額'!AF60</f>
        <v>7407528</v>
      </c>
      <c r="F16" s="471">
        <f t="shared" si="1"/>
        <v>133749</v>
      </c>
      <c r="G16" s="472">
        <f t="shared" si="2"/>
        <v>27560</v>
      </c>
    </row>
    <row r="17" spans="1:7" ht="21" customHeight="1">
      <c r="A17" s="468" t="s">
        <v>18</v>
      </c>
      <c r="B17" s="469">
        <v>57827</v>
      </c>
      <c r="C17" s="470">
        <f>'R01基準財政需要額・収入額・交付決定額'!W61</f>
        <v>10169087</v>
      </c>
      <c r="D17" s="470">
        <f t="shared" si="0"/>
        <v>175854</v>
      </c>
      <c r="E17" s="470">
        <f>'R01基準財政需要額・収入額・交付決定額'!AF61</f>
        <v>6955407</v>
      </c>
      <c r="F17" s="471">
        <f t="shared" si="1"/>
        <v>120280</v>
      </c>
      <c r="G17" s="472">
        <f t="shared" si="2"/>
        <v>55574</v>
      </c>
    </row>
    <row r="18" spans="1:7" ht="21" customHeight="1">
      <c r="A18" s="475" t="s">
        <v>158</v>
      </c>
      <c r="B18" s="473">
        <v>144690</v>
      </c>
      <c r="C18" s="470">
        <f>'R01基準財政需要額・収入額・交付決定額'!W63</f>
        <v>21625462</v>
      </c>
      <c r="D18" s="470">
        <f t="shared" si="0"/>
        <v>149461</v>
      </c>
      <c r="E18" s="470">
        <f>'R01基準財政需要額・収入額・交付決定額'!AF63</f>
        <v>18806988</v>
      </c>
      <c r="F18" s="471">
        <f t="shared" si="1"/>
        <v>129981</v>
      </c>
      <c r="G18" s="474">
        <f t="shared" si="2"/>
        <v>19480</v>
      </c>
    </row>
    <row r="19" spans="1:7" ht="21" customHeight="1">
      <c r="A19" s="468" t="s">
        <v>132</v>
      </c>
      <c r="B19" s="469">
        <v>98695</v>
      </c>
      <c r="C19" s="470">
        <f>'R01基準財政需要額・収入額・交付決定額'!W67</f>
        <v>14866949</v>
      </c>
      <c r="D19" s="470">
        <f t="shared" si="0"/>
        <v>150635</v>
      </c>
      <c r="E19" s="470">
        <f>'R01基準財政需要額・収入額・交付決定額'!AF67</f>
        <v>13018259</v>
      </c>
      <c r="F19" s="471">
        <f t="shared" si="1"/>
        <v>131904</v>
      </c>
      <c r="G19" s="472">
        <f t="shared" si="2"/>
        <v>18731</v>
      </c>
    </row>
    <row r="20" spans="1:7" ht="21" customHeight="1">
      <c r="A20" s="468" t="s">
        <v>133</v>
      </c>
      <c r="B20" s="469">
        <v>27114</v>
      </c>
      <c r="C20" s="470">
        <f>'R01基準財政需要額・収入額・交付決定額'!W70</f>
        <v>7439185</v>
      </c>
      <c r="D20" s="470">
        <f t="shared" si="0"/>
        <v>274367</v>
      </c>
      <c r="E20" s="470">
        <f>'R01基準財政需要額・収入額・交付決定額'!AF70</f>
        <v>2987716</v>
      </c>
      <c r="F20" s="471">
        <f t="shared" si="1"/>
        <v>110191</v>
      </c>
      <c r="G20" s="472">
        <f t="shared" si="2"/>
        <v>164176</v>
      </c>
    </row>
    <row r="21" spans="1:7" ht="21" customHeight="1">
      <c r="A21" s="468" t="s">
        <v>134</v>
      </c>
      <c r="B21" s="469">
        <v>54354</v>
      </c>
      <c r="C21" s="470">
        <f>'R01基準財政需要額・収入額・交付決定額'!W71</f>
        <v>8368625</v>
      </c>
      <c r="D21" s="470">
        <f t="shared" si="0"/>
        <v>153965</v>
      </c>
      <c r="E21" s="470">
        <f>'R01基準財政需要額・収入額・交付決定額'!AF71</f>
        <v>6567030</v>
      </c>
      <c r="F21" s="471">
        <f t="shared" si="1"/>
        <v>120820</v>
      </c>
      <c r="G21" s="472">
        <f t="shared" si="2"/>
        <v>33145</v>
      </c>
    </row>
    <row r="22" spans="1:7" ht="21" customHeight="1">
      <c r="A22" s="468" t="s">
        <v>159</v>
      </c>
      <c r="B22" s="469">
        <v>24696</v>
      </c>
      <c r="C22" s="470">
        <f>'R01基準財政需要額・収入額・交付決定額'!W72</f>
        <v>9645840</v>
      </c>
      <c r="D22" s="470">
        <f t="shared" si="0"/>
        <v>390583</v>
      </c>
      <c r="E22" s="470">
        <f>'R01基準財政需要額・収入額・交付決定額'!AF72</f>
        <v>3047496</v>
      </c>
      <c r="F22" s="471">
        <f t="shared" si="1"/>
        <v>123400</v>
      </c>
      <c r="G22" s="472">
        <f t="shared" si="2"/>
        <v>267183</v>
      </c>
    </row>
    <row r="23" spans="1:7" ht="21" customHeight="1">
      <c r="A23" s="468" t="s">
        <v>136</v>
      </c>
      <c r="B23" s="469">
        <v>33995</v>
      </c>
      <c r="C23" s="470">
        <f>'R01基準財政需要額・収入額・交付決定額'!W73</f>
        <v>8561468</v>
      </c>
      <c r="D23" s="470">
        <f t="shared" si="0"/>
        <v>251845</v>
      </c>
      <c r="E23" s="470">
        <f>'R01基準財政需要額・収入額・交付決定額'!AF73</f>
        <v>4948860</v>
      </c>
      <c r="F23" s="471">
        <f t="shared" si="1"/>
        <v>145576</v>
      </c>
      <c r="G23" s="472">
        <f t="shared" si="2"/>
        <v>106269</v>
      </c>
    </row>
    <row r="24" spans="1:7" ht="21" customHeight="1">
      <c r="A24" s="468" t="s">
        <v>137</v>
      </c>
      <c r="B24" s="469">
        <v>42090</v>
      </c>
      <c r="C24" s="470">
        <f>'R01基準財政需要額・収入額・交付決定額'!W74</f>
        <v>15794986</v>
      </c>
      <c r="D24" s="470">
        <f t="shared" si="0"/>
        <v>375267</v>
      </c>
      <c r="E24" s="470">
        <f>'R01基準財政需要額・収入額・交付決定額'!AF74</f>
        <v>4883942</v>
      </c>
      <c r="F24" s="471">
        <f t="shared" si="1"/>
        <v>116036</v>
      </c>
      <c r="G24" s="472">
        <f t="shared" si="2"/>
        <v>259231</v>
      </c>
    </row>
    <row r="25" spans="1:7" ht="21" customHeight="1">
      <c r="A25" s="468" t="s">
        <v>138</v>
      </c>
      <c r="B25" s="469">
        <v>33585</v>
      </c>
      <c r="C25" s="470">
        <f>'R01基準財政需要額・収入額・交付決定額'!W75</f>
        <v>11896919</v>
      </c>
      <c r="D25" s="470">
        <f t="shared" si="0"/>
        <v>354233</v>
      </c>
      <c r="E25" s="470">
        <f>'R01基準財政需要額・収入額・交付決定額'!AF75</f>
        <v>4025510</v>
      </c>
      <c r="F25" s="471">
        <f t="shared" si="1"/>
        <v>119860</v>
      </c>
      <c r="G25" s="472">
        <f t="shared" si="2"/>
        <v>234373</v>
      </c>
    </row>
    <row r="26" spans="1:7" ht="21" customHeight="1">
      <c r="A26" s="468" t="s">
        <v>139</v>
      </c>
      <c r="B26" s="469">
        <v>35206</v>
      </c>
      <c r="C26" s="470">
        <f>'R01基準財政需要額・収入額・交付決定額'!W77</f>
        <v>9000924</v>
      </c>
      <c r="D26" s="470">
        <f t="shared" si="0"/>
        <v>255664</v>
      </c>
      <c r="E26" s="470">
        <f>'R01基準財政需要額・収入額・交付決定額'!AF77</f>
        <v>4105486</v>
      </c>
      <c r="F26" s="471">
        <f t="shared" si="1"/>
        <v>116613</v>
      </c>
      <c r="G26" s="472">
        <f t="shared" si="2"/>
        <v>139051</v>
      </c>
    </row>
    <row r="27" spans="1:7" ht="21" customHeight="1">
      <c r="A27" s="476" t="s">
        <v>19</v>
      </c>
      <c r="B27" s="477">
        <v>24622</v>
      </c>
      <c r="C27" s="470">
        <f>'R01基準財政需要額・収入額・交付決定額'!W81</f>
        <v>3837518</v>
      </c>
      <c r="D27" s="470">
        <f t="shared" si="0"/>
        <v>155857</v>
      </c>
      <c r="E27" s="470">
        <f>'R01基準財政需要額・収入額・交付決定額'!AF81</f>
        <v>3644136</v>
      </c>
      <c r="F27" s="471">
        <f t="shared" si="1"/>
        <v>148003</v>
      </c>
      <c r="G27" s="474">
        <f aca="true" t="shared" si="3" ref="G27:G50">$D27-$F27</f>
        <v>7854</v>
      </c>
    </row>
    <row r="28" spans="1:7" ht="21" customHeight="1">
      <c r="A28" s="476" t="s">
        <v>20</v>
      </c>
      <c r="B28" s="477">
        <v>22750</v>
      </c>
      <c r="C28" s="470">
        <f>'R01基準財政需要額・収入額・交付決定額'!W82</f>
        <v>3640928</v>
      </c>
      <c r="D28" s="470">
        <f t="shared" si="0"/>
        <v>160041</v>
      </c>
      <c r="E28" s="470">
        <f>'R01基準財政需要額・収入額・交付決定額'!AF82</f>
        <v>2622676</v>
      </c>
      <c r="F28" s="471">
        <f t="shared" si="1"/>
        <v>115282</v>
      </c>
      <c r="G28" s="472">
        <f t="shared" si="3"/>
        <v>44759</v>
      </c>
    </row>
    <row r="29" spans="1:7" ht="21" customHeight="1">
      <c r="A29" s="476" t="s">
        <v>21</v>
      </c>
      <c r="B29" s="477">
        <v>29029</v>
      </c>
      <c r="C29" s="470">
        <f>'R01基準財政需要額・収入額・交付決定額'!W83</f>
        <v>5402492</v>
      </c>
      <c r="D29" s="470">
        <f t="shared" si="0"/>
        <v>186107</v>
      </c>
      <c r="E29" s="470">
        <f>'R01基準財政需要額・収入額・交付決定額'!AF83</f>
        <v>3384905</v>
      </c>
      <c r="F29" s="471">
        <f t="shared" si="1"/>
        <v>116604</v>
      </c>
      <c r="G29" s="472">
        <f t="shared" si="3"/>
        <v>69503</v>
      </c>
    </row>
    <row r="30" spans="1:7" ht="21" customHeight="1">
      <c r="A30" s="476" t="s">
        <v>22</v>
      </c>
      <c r="B30" s="477">
        <v>27556</v>
      </c>
      <c r="C30" s="470">
        <f>'R01基準財政需要額・収入額・交付決定額'!W84</f>
        <v>4767913</v>
      </c>
      <c r="D30" s="470">
        <f t="shared" si="0"/>
        <v>173026</v>
      </c>
      <c r="E30" s="470">
        <f>'R01基準財政需要額・収入額・交付決定額'!AF84</f>
        <v>3447747</v>
      </c>
      <c r="F30" s="471">
        <f t="shared" si="1"/>
        <v>125118</v>
      </c>
      <c r="G30" s="472">
        <f t="shared" si="3"/>
        <v>47908</v>
      </c>
    </row>
    <row r="31" spans="1:7" ht="21" customHeight="1">
      <c r="A31" s="476" t="s">
        <v>23</v>
      </c>
      <c r="B31" s="477">
        <v>7419</v>
      </c>
      <c r="C31" s="470">
        <f>'R01基準財政需要額・収入額・交付決定額'!W85</f>
        <v>2307163</v>
      </c>
      <c r="D31" s="470">
        <f t="shared" si="0"/>
        <v>310980</v>
      </c>
      <c r="E31" s="470">
        <f>'R01基準財政需要額・収入額・交付決定額'!AF85</f>
        <v>1261243</v>
      </c>
      <c r="F31" s="471">
        <f t="shared" si="1"/>
        <v>170002</v>
      </c>
      <c r="G31" s="472">
        <f t="shared" si="3"/>
        <v>140978</v>
      </c>
    </row>
    <row r="32" spans="1:7" ht="21" customHeight="1">
      <c r="A32" s="476" t="s">
        <v>24</v>
      </c>
      <c r="B32" s="477">
        <v>19282</v>
      </c>
      <c r="C32" s="470">
        <f>'R01基準財政需要額・収入額・交付決定額'!W86</f>
        <v>3552965</v>
      </c>
      <c r="D32" s="470">
        <f t="shared" si="0"/>
        <v>184263</v>
      </c>
      <c r="E32" s="470">
        <f>'R01基準財政需要額・収入額・交付決定額'!AF86</f>
        <v>2529073</v>
      </c>
      <c r="F32" s="471">
        <f t="shared" si="1"/>
        <v>131162</v>
      </c>
      <c r="G32" s="472">
        <f t="shared" si="3"/>
        <v>53101</v>
      </c>
    </row>
    <row r="33" spans="1:7" ht="21" customHeight="1">
      <c r="A33" s="476" t="s">
        <v>25</v>
      </c>
      <c r="B33" s="477">
        <v>9973</v>
      </c>
      <c r="C33" s="470">
        <f>'R01基準財政需要額・収入額・交付決定額'!W87</f>
        <v>2348456</v>
      </c>
      <c r="D33" s="470">
        <f t="shared" si="0"/>
        <v>235481</v>
      </c>
      <c r="E33" s="470">
        <f>'R01基準財政需要額・収入額・交付決定額'!AF87</f>
        <v>1503438</v>
      </c>
      <c r="F33" s="471">
        <f t="shared" si="1"/>
        <v>150751</v>
      </c>
      <c r="G33" s="472">
        <f t="shared" si="3"/>
        <v>84730</v>
      </c>
    </row>
    <row r="34" spans="1:7" ht="21" customHeight="1">
      <c r="A34" s="476" t="s">
        <v>26</v>
      </c>
      <c r="B34" s="477">
        <v>14752</v>
      </c>
      <c r="C34" s="470">
        <f>'R01基準財政需要額・収入額・交付決定額'!W88</f>
        <v>3177245</v>
      </c>
      <c r="D34" s="470">
        <f t="shared" si="0"/>
        <v>215377</v>
      </c>
      <c r="E34" s="470">
        <f>'R01基準財政需要額・収入額・交付決定額'!AF88</f>
        <v>1991015</v>
      </c>
      <c r="F34" s="471">
        <f t="shared" si="1"/>
        <v>134966</v>
      </c>
      <c r="G34" s="472">
        <f t="shared" si="3"/>
        <v>80411</v>
      </c>
    </row>
    <row r="35" spans="1:7" ht="21" customHeight="1">
      <c r="A35" s="476" t="s">
        <v>141</v>
      </c>
      <c r="B35" s="477">
        <v>21503</v>
      </c>
      <c r="C35" s="470">
        <f>'R01基準財政需要額・収入額・交付決定額'!W90</f>
        <v>8373567</v>
      </c>
      <c r="D35" s="470">
        <f t="shared" si="0"/>
        <v>389414</v>
      </c>
      <c r="E35" s="470">
        <f>'R01基準財政需要額・収入額・交付決定額'!AF90</f>
        <v>3710818</v>
      </c>
      <c r="F35" s="471">
        <f t="shared" si="1"/>
        <v>172572</v>
      </c>
      <c r="G35" s="472">
        <f t="shared" si="3"/>
        <v>216842</v>
      </c>
    </row>
    <row r="36" spans="1:7" ht="21" customHeight="1">
      <c r="A36" s="476" t="s">
        <v>27</v>
      </c>
      <c r="B36" s="477">
        <v>23453</v>
      </c>
      <c r="C36" s="470">
        <f>'R01基準財政需要額・収入額・交付決定額'!W97</f>
        <v>3948071</v>
      </c>
      <c r="D36" s="470">
        <f t="shared" si="0"/>
        <v>168340</v>
      </c>
      <c r="E36" s="470">
        <f>'R01基準財政需要額・収入額・交付決定額'!AF97</f>
        <v>2496412</v>
      </c>
      <c r="F36" s="471">
        <f t="shared" si="1"/>
        <v>106443</v>
      </c>
      <c r="G36" s="472">
        <f t="shared" si="3"/>
        <v>61897</v>
      </c>
    </row>
    <row r="37" spans="1:7" ht="21" customHeight="1">
      <c r="A37" s="476" t="s">
        <v>28</v>
      </c>
      <c r="B37" s="477">
        <v>24347</v>
      </c>
      <c r="C37" s="470">
        <f>'R01基準財政需要額・収入額・交付決定額'!W98</f>
        <v>4401824</v>
      </c>
      <c r="D37" s="470">
        <f t="shared" si="0"/>
        <v>180795</v>
      </c>
      <c r="E37" s="470">
        <f>'R01基準財政需要額・収入額・交付決定額'!AF98</f>
        <v>2768628</v>
      </c>
      <c r="F37" s="471">
        <f t="shared" si="1"/>
        <v>113715</v>
      </c>
      <c r="G37" s="472">
        <f t="shared" si="3"/>
        <v>67080</v>
      </c>
    </row>
    <row r="38" spans="1:7" ht="21" customHeight="1">
      <c r="A38" s="476" t="s">
        <v>29</v>
      </c>
      <c r="B38" s="477">
        <v>18169</v>
      </c>
      <c r="C38" s="470">
        <f>'R01基準財政需要額・収入額・交付決定額'!W99</f>
        <v>3420231</v>
      </c>
      <c r="D38" s="470">
        <f t="shared" si="0"/>
        <v>188245</v>
      </c>
      <c r="E38" s="470">
        <f>'R01基準財政需要額・収入額・交付決定額'!AF99</f>
        <v>2092966</v>
      </c>
      <c r="F38" s="471">
        <f t="shared" si="1"/>
        <v>115194</v>
      </c>
      <c r="G38" s="472">
        <f t="shared" si="3"/>
        <v>73051</v>
      </c>
    </row>
    <row r="39" spans="1:7" ht="21" customHeight="1">
      <c r="A39" s="478" t="s">
        <v>30</v>
      </c>
      <c r="B39" s="477">
        <v>8202</v>
      </c>
      <c r="C39" s="470">
        <f>'R01基準財政需要額・収入額・交付決定額'!W100</f>
        <v>1811974</v>
      </c>
      <c r="D39" s="470">
        <f t="shared" si="0"/>
        <v>220919</v>
      </c>
      <c r="E39" s="470">
        <f>'R01基準財政需要額・収入額・交付決定額'!AF100</f>
        <v>1095050</v>
      </c>
      <c r="F39" s="471">
        <f t="shared" si="1"/>
        <v>133510</v>
      </c>
      <c r="G39" s="479">
        <f t="shared" si="3"/>
        <v>87409</v>
      </c>
    </row>
    <row r="40" spans="1:7" ht="21" customHeight="1">
      <c r="A40" s="478" t="s">
        <v>31</v>
      </c>
      <c r="B40" s="477">
        <v>5564</v>
      </c>
      <c r="C40" s="470">
        <f>'R01基準財政需要額・収入額・交付決定額'!W101</f>
        <v>1662391</v>
      </c>
      <c r="D40" s="470">
        <f t="shared" si="0"/>
        <v>298776</v>
      </c>
      <c r="E40" s="470">
        <f>'R01基準財政需要額・収入額・交付決定額'!AF101</f>
        <v>833121</v>
      </c>
      <c r="F40" s="471">
        <f t="shared" si="1"/>
        <v>149734</v>
      </c>
      <c r="G40" s="479">
        <f t="shared" si="3"/>
        <v>149042</v>
      </c>
    </row>
    <row r="41" spans="1:7" ht="21" customHeight="1">
      <c r="A41" s="478" t="s">
        <v>32</v>
      </c>
      <c r="B41" s="477">
        <v>10197</v>
      </c>
      <c r="C41" s="470">
        <f>'R01基準財政需要額・収入額・交付決定額'!W102</f>
        <v>2662543</v>
      </c>
      <c r="D41" s="470">
        <f t="shared" si="0"/>
        <v>261110</v>
      </c>
      <c r="E41" s="470">
        <f>'R01基準財政需要額・収入額・交付決定額'!AF102</f>
        <v>1246587</v>
      </c>
      <c r="F41" s="471">
        <f t="shared" si="1"/>
        <v>122250</v>
      </c>
      <c r="G41" s="479">
        <f t="shared" si="3"/>
        <v>138860</v>
      </c>
    </row>
    <row r="42" spans="1:7" ht="21" customHeight="1">
      <c r="A42" s="478" t="s">
        <v>33</v>
      </c>
      <c r="B42" s="477">
        <v>3876</v>
      </c>
      <c r="C42" s="470">
        <f>'R01基準財政需要額・収入額・交付決定額'!W103</f>
        <v>1757963</v>
      </c>
      <c r="D42" s="470">
        <f t="shared" si="0"/>
        <v>453551</v>
      </c>
      <c r="E42" s="470">
        <f>'R01基準財政需要額・収入額・交付決定額'!AF103</f>
        <v>508674</v>
      </c>
      <c r="F42" s="471">
        <f t="shared" si="1"/>
        <v>131237</v>
      </c>
      <c r="G42" s="479">
        <f t="shared" si="3"/>
        <v>322314</v>
      </c>
    </row>
    <row r="43" spans="1:7" ht="21" customHeight="1">
      <c r="A43" s="478" t="s">
        <v>34</v>
      </c>
      <c r="B43" s="477">
        <v>11027</v>
      </c>
      <c r="C43" s="470">
        <f>'R01基準財政需要額・収入額・交付決定額'!W104</f>
        <v>3300210</v>
      </c>
      <c r="D43" s="470">
        <f t="shared" si="0"/>
        <v>299284</v>
      </c>
      <c r="E43" s="470">
        <f>'R01基準財政需要額・収入額・交付決定額'!AF104</f>
        <v>1365837</v>
      </c>
      <c r="F43" s="471">
        <f t="shared" si="1"/>
        <v>123863</v>
      </c>
      <c r="G43" s="479">
        <f t="shared" si="3"/>
        <v>175421</v>
      </c>
    </row>
    <row r="44" spans="1:7" ht="21" customHeight="1">
      <c r="A44" s="478" t="s">
        <v>35</v>
      </c>
      <c r="B44" s="477">
        <v>8392</v>
      </c>
      <c r="C44" s="470">
        <f>'R01基準財政需要額・収入額・交付決定額'!W105</f>
        <v>3296296</v>
      </c>
      <c r="D44" s="470">
        <f t="shared" si="0"/>
        <v>392790</v>
      </c>
      <c r="E44" s="470">
        <f>'R01基準財政需要額・収入額・交付決定額'!AF105</f>
        <v>943445</v>
      </c>
      <c r="F44" s="471">
        <f t="shared" si="1"/>
        <v>112422</v>
      </c>
      <c r="G44" s="479">
        <f t="shared" si="3"/>
        <v>280368</v>
      </c>
    </row>
    <row r="45" spans="1:7" ht="21" customHeight="1">
      <c r="A45" s="478" t="s">
        <v>36</v>
      </c>
      <c r="B45" s="477">
        <v>2261</v>
      </c>
      <c r="C45" s="470">
        <f>'R01基準財政需要額・収入額・交付決定額'!W106</f>
        <v>1400304</v>
      </c>
      <c r="D45" s="470">
        <f t="shared" si="0"/>
        <v>619330</v>
      </c>
      <c r="E45" s="470">
        <f>'R01基準財政需要額・収入額・交付決定額'!AF106</f>
        <v>230602</v>
      </c>
      <c r="F45" s="471">
        <f t="shared" si="1"/>
        <v>101991</v>
      </c>
      <c r="G45" s="479">
        <f t="shared" si="3"/>
        <v>517339</v>
      </c>
    </row>
    <row r="46" spans="1:7" ht="21" customHeight="1">
      <c r="A46" s="478" t="s">
        <v>37</v>
      </c>
      <c r="B46" s="477">
        <v>18111</v>
      </c>
      <c r="C46" s="470">
        <f>'R01基準財政需要額・収入額・交付決定額'!W107</f>
        <v>3689643</v>
      </c>
      <c r="D46" s="470">
        <f t="shared" si="0"/>
        <v>203724</v>
      </c>
      <c r="E46" s="470">
        <f>'R01基準財政需要額・収入額・交付決定額'!AF107</f>
        <v>2385340</v>
      </c>
      <c r="F46" s="471">
        <f t="shared" si="1"/>
        <v>131707</v>
      </c>
      <c r="G46" s="479">
        <f t="shared" si="3"/>
        <v>72017</v>
      </c>
    </row>
    <row r="47" spans="1:7" ht="21" customHeight="1" thickBot="1">
      <c r="A47" s="463" t="s">
        <v>38</v>
      </c>
      <c r="B47" s="464">
        <v>1609</v>
      </c>
      <c r="C47" s="465">
        <f>'R01基準財政需要額・収入額・交付決定額'!W108</f>
        <v>1441510</v>
      </c>
      <c r="D47" s="465">
        <f>ROUND($C47/$B47*1000,0)</f>
        <v>895904</v>
      </c>
      <c r="E47" s="465">
        <f>'R01基準財政需要額・収入額・交付決定額'!AF108</f>
        <v>514500</v>
      </c>
      <c r="F47" s="466">
        <f t="shared" si="1"/>
        <v>319764</v>
      </c>
      <c r="G47" s="467">
        <f t="shared" si="3"/>
        <v>576140</v>
      </c>
    </row>
    <row r="48" spans="1:7" ht="17.25" customHeight="1" thickBot="1" thickTop="1">
      <c r="A48" s="380" t="s">
        <v>160</v>
      </c>
      <c r="B48" s="381">
        <f>SUM(B6:B26)</f>
        <v>1719809</v>
      </c>
      <c r="C48" s="382">
        <f>SUM(C6:C26)</f>
        <v>338228148</v>
      </c>
      <c r="D48" s="382">
        <f>ROUND($C48/$B48*1000,0)</f>
        <v>196666</v>
      </c>
      <c r="E48" s="382">
        <f>SUM(E6:E26)</f>
        <v>223069788</v>
      </c>
      <c r="F48" s="381">
        <f>ROUND($E48/$B48*1000,0)</f>
        <v>129706</v>
      </c>
      <c r="G48" s="383">
        <f>$D48-$F48</f>
        <v>66960</v>
      </c>
    </row>
    <row r="49" spans="1:7" ht="17.25" customHeight="1" thickBot="1" thickTop="1">
      <c r="A49" s="351" t="s">
        <v>161</v>
      </c>
      <c r="B49" s="367">
        <f>SUM(B27:B47)</f>
        <v>312094</v>
      </c>
      <c r="C49" s="368">
        <f>SUM(C27:C47)</f>
        <v>70201207</v>
      </c>
      <c r="D49" s="368">
        <f t="shared" si="0"/>
        <v>224936</v>
      </c>
      <c r="E49" s="368">
        <f>SUM(E27:E47)</f>
        <v>40576213</v>
      </c>
      <c r="F49" s="368">
        <f t="shared" si="1"/>
        <v>130013</v>
      </c>
      <c r="G49" s="369">
        <f t="shared" si="3"/>
        <v>94923</v>
      </c>
    </row>
    <row r="50" spans="1:7" ht="21" customHeight="1" thickTop="1">
      <c r="A50" s="352" t="s">
        <v>162</v>
      </c>
      <c r="B50" s="370">
        <f>B48+B49</f>
        <v>2031903</v>
      </c>
      <c r="C50" s="371">
        <f>C48+C49</f>
        <v>408429355</v>
      </c>
      <c r="D50" s="371">
        <f t="shared" si="0"/>
        <v>201008</v>
      </c>
      <c r="E50" s="371">
        <f>E48+E49</f>
        <v>263646001</v>
      </c>
      <c r="F50" s="371">
        <f t="shared" si="1"/>
        <v>129753</v>
      </c>
      <c r="G50" s="372">
        <f t="shared" si="3"/>
        <v>71255</v>
      </c>
    </row>
    <row r="51" ht="15" customHeight="1">
      <c r="B51" s="173" t="s">
        <v>456</v>
      </c>
    </row>
    <row r="52" ht="15" customHeight="1">
      <c r="B52" s="172" t="s">
        <v>457</v>
      </c>
    </row>
    <row r="53" ht="21.75" customHeight="1">
      <c r="B53" s="366"/>
    </row>
    <row r="54" ht="21.75" customHeight="1">
      <c r="B54" s="366"/>
    </row>
    <row r="55" ht="21.75" customHeight="1">
      <c r="B55" s="366"/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2.66015625" defaultRowHeight="27.75" customHeight="1"/>
  <cols>
    <col min="1" max="1" width="9.66015625" style="29" customWidth="1"/>
    <col min="2" max="2" width="12.66015625" style="29" customWidth="1"/>
    <col min="3" max="3" width="1.66015625" style="29" customWidth="1"/>
    <col min="4" max="4" width="9.66015625" style="29" customWidth="1"/>
    <col min="5" max="5" width="21.66015625" style="29" customWidth="1"/>
    <col min="6" max="6" width="1.58203125" style="29" customWidth="1"/>
    <col min="7" max="7" width="9.66015625" style="29" customWidth="1"/>
    <col min="8" max="16384" width="12.66015625" style="29" customWidth="1"/>
  </cols>
  <sheetData>
    <row r="1" ht="30" customHeight="1">
      <c r="A1" s="350" t="s">
        <v>204</v>
      </c>
    </row>
    <row r="2" ht="9" customHeight="1" thickBot="1"/>
    <row r="3" spans="1:8" ht="30" customHeight="1" thickBot="1">
      <c r="A3" s="33" t="s">
        <v>163</v>
      </c>
      <c r="B3" s="32" t="s">
        <v>174</v>
      </c>
      <c r="D3" s="33" t="s">
        <v>187</v>
      </c>
      <c r="E3" s="30" t="s">
        <v>175</v>
      </c>
      <c r="F3" s="34"/>
      <c r="G3" s="551" t="s">
        <v>382</v>
      </c>
      <c r="H3" s="552" t="s">
        <v>383</v>
      </c>
    </row>
    <row r="4" spans="1:8" ht="30" customHeight="1">
      <c r="A4" s="33" t="s">
        <v>164</v>
      </c>
      <c r="B4" s="32" t="s">
        <v>174</v>
      </c>
      <c r="D4" s="33" t="s">
        <v>188</v>
      </c>
      <c r="E4" s="30" t="s">
        <v>175</v>
      </c>
      <c r="F4" s="34"/>
      <c r="H4" s="27"/>
    </row>
    <row r="5" spans="1:8" ht="30" customHeight="1">
      <c r="A5" s="33" t="s">
        <v>165</v>
      </c>
      <c r="B5" s="32" t="s">
        <v>174</v>
      </c>
      <c r="D5" s="33" t="s">
        <v>189</v>
      </c>
      <c r="E5" s="30" t="s">
        <v>175</v>
      </c>
      <c r="F5" s="34"/>
      <c r="H5" s="27"/>
    </row>
    <row r="6" spans="1:8" ht="30" customHeight="1">
      <c r="A6" s="33" t="s">
        <v>166</v>
      </c>
      <c r="B6" s="32" t="s">
        <v>174</v>
      </c>
      <c r="D6" s="33" t="s">
        <v>190</v>
      </c>
      <c r="E6" s="31" t="s">
        <v>391</v>
      </c>
      <c r="F6" s="34"/>
      <c r="H6" s="27"/>
    </row>
    <row r="7" spans="1:8" ht="30" customHeight="1">
      <c r="A7" s="33" t="s">
        <v>167</v>
      </c>
      <c r="B7" s="32" t="s">
        <v>174</v>
      </c>
      <c r="D7" s="33" t="s">
        <v>191</v>
      </c>
      <c r="E7" s="30" t="s">
        <v>198</v>
      </c>
      <c r="F7" s="34"/>
      <c r="H7" s="27"/>
    </row>
    <row r="8" spans="1:10" ht="30" customHeight="1">
      <c r="A8" s="33" t="s">
        <v>168</v>
      </c>
      <c r="B8" s="32" t="s">
        <v>174</v>
      </c>
      <c r="D8" s="33" t="s">
        <v>192</v>
      </c>
      <c r="E8" s="30" t="s">
        <v>198</v>
      </c>
      <c r="F8" s="34"/>
      <c r="H8" s="27"/>
      <c r="I8" s="34"/>
      <c r="J8" s="34"/>
    </row>
    <row r="9" spans="1:10" ht="30" customHeight="1">
      <c r="A9" s="33" t="s">
        <v>169</v>
      </c>
      <c r="B9" s="32" t="s">
        <v>174</v>
      </c>
      <c r="D9" s="33" t="s">
        <v>193</v>
      </c>
      <c r="E9" s="30" t="s">
        <v>198</v>
      </c>
      <c r="F9" s="34"/>
      <c r="H9" s="27"/>
      <c r="I9" s="34"/>
      <c r="J9" s="34"/>
    </row>
    <row r="10" spans="1:10" ht="30" customHeight="1">
      <c r="A10" s="33" t="s">
        <v>170</v>
      </c>
      <c r="B10" s="32" t="s">
        <v>174</v>
      </c>
      <c r="D10" s="33" t="s">
        <v>194</v>
      </c>
      <c r="E10" s="31" t="s">
        <v>392</v>
      </c>
      <c r="F10" s="34"/>
      <c r="H10" s="27"/>
      <c r="I10" s="34"/>
      <c r="J10" s="34"/>
    </row>
    <row r="11" spans="1:8" ht="30" customHeight="1">
      <c r="A11" s="33" t="s">
        <v>171</v>
      </c>
      <c r="B11" s="32" t="s">
        <v>175</v>
      </c>
      <c r="D11" s="33" t="s">
        <v>195</v>
      </c>
      <c r="E11" s="30" t="s">
        <v>389</v>
      </c>
      <c r="F11" s="34"/>
      <c r="H11" s="27"/>
    </row>
    <row r="12" spans="1:8" ht="30" customHeight="1">
      <c r="A12" s="33" t="s">
        <v>172</v>
      </c>
      <c r="B12" s="32" t="s">
        <v>174</v>
      </c>
      <c r="D12" s="33" t="s">
        <v>196</v>
      </c>
      <c r="E12" s="28" t="s">
        <v>383</v>
      </c>
      <c r="F12" s="34"/>
      <c r="H12" s="27"/>
    </row>
    <row r="13" spans="1:8" ht="30" customHeight="1">
      <c r="A13" s="33" t="s">
        <v>173</v>
      </c>
      <c r="B13" s="28" t="s">
        <v>383</v>
      </c>
      <c r="D13" s="33" t="s">
        <v>197</v>
      </c>
      <c r="E13" s="28" t="s">
        <v>383</v>
      </c>
      <c r="F13" s="34"/>
      <c r="H13" s="27"/>
    </row>
    <row r="14" spans="1:8" ht="30" customHeight="1">
      <c r="A14" s="33" t="s">
        <v>176</v>
      </c>
      <c r="B14" s="28" t="s">
        <v>383</v>
      </c>
      <c r="D14" s="33" t="s">
        <v>199</v>
      </c>
      <c r="E14" s="28" t="s">
        <v>383</v>
      </c>
      <c r="F14" s="34"/>
      <c r="H14" s="27"/>
    </row>
    <row r="15" spans="1:8" ht="30" customHeight="1">
      <c r="A15" s="33" t="s">
        <v>177</v>
      </c>
      <c r="B15" s="28" t="s">
        <v>383</v>
      </c>
      <c r="D15" s="33" t="s">
        <v>200</v>
      </c>
      <c r="E15" s="28" t="s">
        <v>383</v>
      </c>
      <c r="F15" s="34"/>
      <c r="H15" s="27"/>
    </row>
    <row r="16" spans="1:8" ht="30" customHeight="1">
      <c r="A16" s="33" t="s">
        <v>178</v>
      </c>
      <c r="B16" s="28" t="s">
        <v>383</v>
      </c>
      <c r="D16" s="33" t="s">
        <v>201</v>
      </c>
      <c r="E16" s="28" t="s">
        <v>383</v>
      </c>
      <c r="F16" s="34"/>
      <c r="H16" s="27"/>
    </row>
    <row r="17" spans="1:8" ht="30" customHeight="1">
      <c r="A17" s="33" t="s">
        <v>179</v>
      </c>
      <c r="B17" s="28" t="s">
        <v>383</v>
      </c>
      <c r="D17" s="33" t="s">
        <v>202</v>
      </c>
      <c r="E17" s="28" t="s">
        <v>383</v>
      </c>
      <c r="F17" s="34"/>
      <c r="H17" s="27"/>
    </row>
    <row r="18" spans="1:8" ht="30" customHeight="1">
      <c r="A18" s="33" t="s">
        <v>180</v>
      </c>
      <c r="B18" s="28" t="s">
        <v>383</v>
      </c>
      <c r="D18" s="33" t="s">
        <v>348</v>
      </c>
      <c r="E18" s="28" t="s">
        <v>383</v>
      </c>
      <c r="F18" s="34"/>
      <c r="H18" s="27"/>
    </row>
    <row r="19" spans="1:8" ht="30" customHeight="1">
      <c r="A19" s="33" t="s">
        <v>181</v>
      </c>
      <c r="B19" s="28" t="s">
        <v>383</v>
      </c>
      <c r="D19" s="33" t="s">
        <v>349</v>
      </c>
      <c r="E19" s="28" t="s">
        <v>383</v>
      </c>
      <c r="F19" s="34"/>
      <c r="H19" s="27"/>
    </row>
    <row r="20" spans="1:8" ht="30" customHeight="1">
      <c r="A20" s="33" t="s">
        <v>182</v>
      </c>
      <c r="B20" s="32" t="s">
        <v>175</v>
      </c>
      <c r="D20" s="33" t="s">
        <v>350</v>
      </c>
      <c r="E20" s="30" t="s">
        <v>203</v>
      </c>
      <c r="F20" s="34"/>
      <c r="H20" s="27"/>
    </row>
    <row r="21" spans="1:8" ht="30" customHeight="1">
      <c r="A21" s="33" t="s">
        <v>183</v>
      </c>
      <c r="B21" s="32" t="s">
        <v>175</v>
      </c>
      <c r="D21" s="33" t="s">
        <v>351</v>
      </c>
      <c r="E21" s="30" t="s">
        <v>388</v>
      </c>
      <c r="F21" s="34"/>
      <c r="H21" s="27"/>
    </row>
    <row r="22" spans="1:8" ht="30" customHeight="1">
      <c r="A22" s="33" t="s">
        <v>184</v>
      </c>
      <c r="B22" s="31" t="s">
        <v>390</v>
      </c>
      <c r="D22" s="33" t="s">
        <v>352</v>
      </c>
      <c r="E22" s="31" t="s">
        <v>388</v>
      </c>
      <c r="F22" s="34"/>
      <c r="H22" s="27"/>
    </row>
    <row r="23" spans="1:8" ht="30" customHeight="1">
      <c r="A23" s="33" t="s">
        <v>185</v>
      </c>
      <c r="B23" s="32" t="s">
        <v>175</v>
      </c>
      <c r="D23" s="33" t="s">
        <v>353</v>
      </c>
      <c r="E23" s="30" t="s">
        <v>203</v>
      </c>
      <c r="F23" s="34"/>
      <c r="H23" s="27"/>
    </row>
    <row r="24" spans="1:8" ht="30" customHeight="1">
      <c r="A24" s="33" t="s">
        <v>186</v>
      </c>
      <c r="B24" s="32" t="s">
        <v>175</v>
      </c>
      <c r="D24" s="33" t="s">
        <v>354</v>
      </c>
      <c r="E24" s="28" t="s">
        <v>383</v>
      </c>
      <c r="F24" s="34"/>
      <c r="H24" s="27"/>
    </row>
    <row r="25" spans="2:8" ht="30" customHeight="1">
      <c r="B25" s="27"/>
      <c r="D25" s="33" t="s">
        <v>355</v>
      </c>
      <c r="E25" s="28" t="s">
        <v>383</v>
      </c>
      <c r="F25" s="34"/>
      <c r="H25" s="27"/>
    </row>
    <row r="26" spans="2:8" ht="30" customHeight="1">
      <c r="B26" s="27"/>
      <c r="D26" s="33" t="s">
        <v>356</v>
      </c>
      <c r="E26" s="28" t="s">
        <v>383</v>
      </c>
      <c r="F26" s="34"/>
      <c r="H26" s="27"/>
    </row>
    <row r="27" spans="2:8" ht="30" customHeight="1">
      <c r="B27" s="27"/>
      <c r="D27" s="33" t="s">
        <v>357</v>
      </c>
      <c r="E27" s="28" t="s">
        <v>383</v>
      </c>
      <c r="F27" s="34"/>
      <c r="H27" s="27"/>
    </row>
    <row r="28" spans="2:8" ht="30" customHeight="1">
      <c r="B28" s="27"/>
      <c r="D28" s="36" t="s">
        <v>358</v>
      </c>
      <c r="E28" s="28" t="s">
        <v>383</v>
      </c>
      <c r="F28" s="35"/>
      <c r="H28" s="27"/>
    </row>
    <row r="29" spans="2:8" ht="30" customHeight="1">
      <c r="B29" s="27"/>
      <c r="D29" s="33" t="s">
        <v>359</v>
      </c>
      <c r="E29" s="28" t="s">
        <v>383</v>
      </c>
      <c r="F29" s="34"/>
      <c r="H29" s="27"/>
    </row>
    <row r="30" spans="2:8" ht="30" customHeight="1">
      <c r="B30" s="27"/>
      <c r="D30" s="33" t="s">
        <v>373</v>
      </c>
      <c r="E30" s="28" t="s">
        <v>383</v>
      </c>
      <c r="F30" s="34"/>
      <c r="H30" s="27"/>
    </row>
    <row r="31" spans="2:8" ht="30" customHeight="1">
      <c r="B31" s="27"/>
      <c r="D31" s="33" t="s">
        <v>374</v>
      </c>
      <c r="E31" s="28" t="s">
        <v>383</v>
      </c>
      <c r="F31" s="34"/>
      <c r="H31" s="27"/>
    </row>
    <row r="32" spans="2:8" ht="30" customHeight="1">
      <c r="B32" s="27"/>
      <c r="D32" s="33" t="s">
        <v>376</v>
      </c>
      <c r="E32" s="28" t="s">
        <v>383</v>
      </c>
      <c r="F32" s="34"/>
      <c r="H32" s="27"/>
    </row>
    <row r="33" ht="12" customHeight="1"/>
    <row r="34" ht="19.5" customHeight="1">
      <c r="A34" s="29" t="s">
        <v>387</v>
      </c>
    </row>
    <row r="35" ht="19.5" customHeight="1">
      <c r="A35" s="29" t="s">
        <v>386</v>
      </c>
    </row>
    <row r="36" ht="19.5" customHeight="1">
      <c r="A36" s="29" t="s">
        <v>384</v>
      </c>
    </row>
    <row r="37" ht="19.5" customHeight="1">
      <c r="A37" s="29" t="s">
        <v>385</v>
      </c>
    </row>
  </sheetData>
  <sheetProtection/>
  <printOptions/>
  <pageMargins left="0.7874015748031497" right="0.7874015748031497" top="0.7874015748031497" bottom="0.7874015748031497" header="0.5905511811023623" footer="0.35433070866141736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W955"/>
  <sheetViews>
    <sheetView view="pageBreakPreview" zoomScale="85" zoomScaleSheetLayoutView="85" zoomScalePageLayoutView="0" workbookViewId="0" topLeftCell="E1">
      <selection activeCell="E2" sqref="E2"/>
    </sheetView>
  </sheetViews>
  <sheetFormatPr defaultColWidth="8.66015625" defaultRowHeight="18"/>
  <cols>
    <col min="1" max="2" width="0" style="37" hidden="1" customWidth="1"/>
    <col min="3" max="3" width="0" style="38" hidden="1" customWidth="1"/>
    <col min="4" max="4" width="1.83203125" style="37" hidden="1" customWidth="1"/>
    <col min="5" max="10" width="13.66015625" style="37" customWidth="1"/>
    <col min="11" max="11" width="6.41015625" style="37" customWidth="1"/>
    <col min="12" max="23" width="9.16015625" style="37" customWidth="1"/>
    <col min="24" max="16384" width="8.83203125" style="37" customWidth="1"/>
  </cols>
  <sheetData>
    <row r="2" spans="5:10" ht="21" customHeight="1">
      <c r="E2" s="373" t="s">
        <v>394</v>
      </c>
      <c r="J2" s="376" t="s">
        <v>251</v>
      </c>
    </row>
    <row r="3" spans="1:23" ht="27.75" customHeight="1">
      <c r="A3" s="37" t="s">
        <v>230</v>
      </c>
      <c r="B3" s="37" t="s">
        <v>231</v>
      </c>
      <c r="C3" s="38" t="s">
        <v>232</v>
      </c>
      <c r="E3" s="39" t="s">
        <v>233</v>
      </c>
      <c r="F3" s="480" t="s">
        <v>234</v>
      </c>
      <c r="G3" s="481" t="s">
        <v>235</v>
      </c>
      <c r="H3" s="482" t="s">
        <v>236</v>
      </c>
      <c r="I3" s="503" t="s">
        <v>393</v>
      </c>
      <c r="J3" s="496" t="s">
        <v>237</v>
      </c>
      <c r="L3" s="40" t="s">
        <v>361</v>
      </c>
      <c r="M3" s="40" t="s">
        <v>362</v>
      </c>
      <c r="N3" s="40" t="s">
        <v>365</v>
      </c>
      <c r="O3" s="40" t="s">
        <v>366</v>
      </c>
      <c r="P3" s="40" t="s">
        <v>367</v>
      </c>
      <c r="Q3" s="40" t="s">
        <v>368</v>
      </c>
      <c r="R3" s="40" t="s">
        <v>369</v>
      </c>
      <c r="S3" s="40" t="s">
        <v>370</v>
      </c>
      <c r="T3" s="40" t="s">
        <v>476</v>
      </c>
      <c r="U3" s="40" t="s">
        <v>363</v>
      </c>
      <c r="V3" s="40" t="s">
        <v>364</v>
      </c>
      <c r="W3" s="40" t="s">
        <v>360</v>
      </c>
    </row>
    <row r="4" spans="5:10" ht="15" customHeight="1">
      <c r="E4" s="41"/>
      <c r="F4" s="483" t="s">
        <v>268</v>
      </c>
      <c r="G4" s="484" t="s">
        <v>269</v>
      </c>
      <c r="H4" s="485" t="s">
        <v>270</v>
      </c>
      <c r="I4" s="485" t="s">
        <v>271</v>
      </c>
      <c r="J4" s="497" t="s">
        <v>459</v>
      </c>
    </row>
    <row r="5" spans="1:23" ht="21" customHeight="1">
      <c r="A5" s="37">
        <v>1</v>
      </c>
      <c r="B5" s="37">
        <v>1</v>
      </c>
      <c r="C5" s="38">
        <v>212016</v>
      </c>
      <c r="E5" s="42" t="s">
        <v>272</v>
      </c>
      <c r="F5" s="486">
        <v>59322979</v>
      </c>
      <c r="G5" s="545">
        <f>W5</f>
        <v>71146178</v>
      </c>
      <c r="H5" s="487">
        <f>'R01基準財政需要額・収入額・交付決定額'!AS7</f>
        <v>6831745</v>
      </c>
      <c r="I5" s="487">
        <f>'R01基準財政需要額・収入額・交付決定額'!T7</f>
        <v>5697498</v>
      </c>
      <c r="J5" s="498">
        <f>SUM(G5:I5)</f>
        <v>83675421</v>
      </c>
      <c r="L5" s="43">
        <v>55098561</v>
      </c>
      <c r="M5" s="37">
        <v>2743345</v>
      </c>
      <c r="N5" s="37">
        <v>3065353</v>
      </c>
      <c r="O5" s="37">
        <v>0</v>
      </c>
      <c r="P5" s="37">
        <v>297062</v>
      </c>
      <c r="Q5" s="37">
        <v>0</v>
      </c>
      <c r="R5" s="37">
        <v>761777</v>
      </c>
      <c r="S5" s="37">
        <v>0</v>
      </c>
      <c r="T5" s="37">
        <v>21626</v>
      </c>
      <c r="U5" s="37">
        <f>SUM(O5:T5)</f>
        <v>1080465</v>
      </c>
      <c r="V5" s="37">
        <v>66550</v>
      </c>
      <c r="W5" s="37">
        <f>ROUND((L5-ROUND(M5*25/100,0)-ROUND(N5*25/100,0)-V5-U5)*100/75,0)+U5+V5</f>
        <v>71146178</v>
      </c>
    </row>
    <row r="6" spans="1:23" ht="21" customHeight="1">
      <c r="A6" s="37">
        <v>2</v>
      </c>
      <c r="B6" s="37">
        <v>2</v>
      </c>
      <c r="C6" s="38">
        <v>212024</v>
      </c>
      <c r="E6" s="42" t="s">
        <v>273</v>
      </c>
      <c r="F6" s="486">
        <v>25587612</v>
      </c>
      <c r="G6" s="545">
        <f aca="true" t="shared" si="0" ref="G6:G46">W6</f>
        <v>29812707</v>
      </c>
      <c r="H6" s="487">
        <f>'R01基準財政需要額・収入額・交付決定額'!AS11</f>
        <v>3795407</v>
      </c>
      <c r="I6" s="487">
        <f>'R01基準財政需要額・収入額・交付決定額'!T11</f>
        <v>1685050</v>
      </c>
      <c r="J6" s="498">
        <f aca="true" t="shared" si="1" ref="J6:J45">SUM(G6:I6)</f>
        <v>35293164</v>
      </c>
      <c r="L6" s="43">
        <v>23158615</v>
      </c>
      <c r="M6" s="37">
        <v>1404333</v>
      </c>
      <c r="N6" s="37">
        <v>1204927</v>
      </c>
      <c r="O6" s="37">
        <v>0</v>
      </c>
      <c r="P6" s="37">
        <v>155441</v>
      </c>
      <c r="Q6" s="37">
        <v>0</v>
      </c>
      <c r="R6" s="37">
        <v>398611</v>
      </c>
      <c r="S6" s="37">
        <v>0</v>
      </c>
      <c r="T6" s="37">
        <v>9981</v>
      </c>
      <c r="U6" s="37">
        <f aca="true" t="shared" si="2" ref="U6:U46">SUM(O6:T6)</f>
        <v>564033</v>
      </c>
      <c r="V6" s="37">
        <v>23046</v>
      </c>
      <c r="W6" s="37">
        <f aca="true" t="shared" si="3" ref="W6:W46">ROUND((L6-ROUND(M6*25/100,0)-ROUND(N6*25/100,0)-V6-U6)*100/75,0)+U6+V6</f>
        <v>29812707</v>
      </c>
    </row>
    <row r="7" spans="1:23" ht="21" customHeight="1">
      <c r="A7" s="37">
        <v>8</v>
      </c>
      <c r="B7" s="37">
        <v>3</v>
      </c>
      <c r="C7" s="38">
        <v>21032</v>
      </c>
      <c r="E7" s="42" t="s">
        <v>258</v>
      </c>
      <c r="F7" s="486">
        <v>12338693</v>
      </c>
      <c r="G7" s="546">
        <f t="shared" si="0"/>
        <v>15043779</v>
      </c>
      <c r="H7" s="487">
        <f>'R01基準財政需要額・収入額・交付決定額'!AS16</f>
        <v>11203779</v>
      </c>
      <c r="I7" s="487">
        <f>'R01基準財政需要額・収入額・交付決定額'!T16</f>
        <v>1173030</v>
      </c>
      <c r="J7" s="498">
        <f t="shared" si="1"/>
        <v>27420588</v>
      </c>
      <c r="L7" s="43">
        <v>11836187</v>
      </c>
      <c r="M7" s="37">
        <v>900906</v>
      </c>
      <c r="N7" s="37">
        <v>672119</v>
      </c>
      <c r="O7" s="37">
        <v>0</v>
      </c>
      <c r="P7" s="37">
        <v>156457</v>
      </c>
      <c r="Q7" s="37">
        <v>0</v>
      </c>
      <c r="R7" s="37">
        <v>401213</v>
      </c>
      <c r="S7" s="37">
        <v>0</v>
      </c>
      <c r="T7" s="37">
        <v>71860</v>
      </c>
      <c r="U7" s="37">
        <f t="shared" si="2"/>
        <v>629530</v>
      </c>
      <c r="V7" s="37">
        <v>10854</v>
      </c>
      <c r="W7" s="37">
        <f t="shared" si="3"/>
        <v>15043779</v>
      </c>
    </row>
    <row r="8" spans="1:23" ht="21" customHeight="1">
      <c r="A8" s="37">
        <v>6</v>
      </c>
      <c r="B8" s="37">
        <v>4</v>
      </c>
      <c r="C8" s="38">
        <v>212041</v>
      </c>
      <c r="E8" s="42" t="s">
        <v>274</v>
      </c>
      <c r="F8" s="486">
        <v>13883091</v>
      </c>
      <c r="G8" s="545">
        <f>W8</f>
        <v>16530198</v>
      </c>
      <c r="H8" s="487">
        <f>'R01基準財政需要額・収入額・交付決定額'!AS28</f>
        <v>5121372</v>
      </c>
      <c r="I8" s="487">
        <f>'R01基準財政需要額・収入額・交付決定額'!T28</f>
        <v>1329631</v>
      </c>
      <c r="J8" s="498">
        <f t="shared" si="1"/>
        <v>22981201</v>
      </c>
      <c r="L8" s="43">
        <v>12945633</v>
      </c>
      <c r="M8" s="37">
        <v>1056736</v>
      </c>
      <c r="N8" s="37">
        <v>832337</v>
      </c>
      <c r="O8" s="37">
        <v>0</v>
      </c>
      <c r="P8" s="37">
        <v>78845</v>
      </c>
      <c r="Q8" s="37">
        <v>0</v>
      </c>
      <c r="R8" s="37">
        <v>202190</v>
      </c>
      <c r="S8" s="37">
        <v>0</v>
      </c>
      <c r="T8" s="37">
        <v>7178</v>
      </c>
      <c r="U8" s="37">
        <f t="shared" si="2"/>
        <v>288213</v>
      </c>
      <c r="V8" s="37">
        <v>14653</v>
      </c>
      <c r="W8" s="37">
        <f>ROUND((L8-ROUND(M8*25/100,0)-ROUND(N8*25/100,0)-V8-U8)*100/75,0)+U8+V8</f>
        <v>16530198</v>
      </c>
    </row>
    <row r="9" spans="1:23" ht="21" customHeight="1">
      <c r="A9" s="37">
        <v>5</v>
      </c>
      <c r="B9" s="37">
        <v>5</v>
      </c>
      <c r="C9" s="38">
        <v>212059</v>
      </c>
      <c r="E9" s="42" t="s">
        <v>259</v>
      </c>
      <c r="F9" s="486">
        <v>12039032</v>
      </c>
      <c r="G9" s="546">
        <f t="shared" si="0"/>
        <v>14523289</v>
      </c>
      <c r="H9" s="487">
        <f>'R01基準財政需要額・収入額・交付決定額'!AS32</f>
        <v>7410735</v>
      </c>
      <c r="I9" s="487">
        <f>'R01基準財政需要額・収入額・交付決定額'!T32</f>
        <v>1112781</v>
      </c>
      <c r="J9" s="498">
        <f t="shared" si="1"/>
        <v>23046805</v>
      </c>
      <c r="L9" s="43">
        <v>11364623</v>
      </c>
      <c r="M9" s="37">
        <v>815377</v>
      </c>
      <c r="N9" s="37">
        <v>671900</v>
      </c>
      <c r="O9" s="37">
        <v>0</v>
      </c>
      <c r="P9" s="37">
        <v>101396</v>
      </c>
      <c r="Q9" s="37">
        <v>0</v>
      </c>
      <c r="R9" s="37">
        <v>260018</v>
      </c>
      <c r="S9" s="37">
        <v>0</v>
      </c>
      <c r="T9" s="37">
        <v>27591</v>
      </c>
      <c r="U9" s="37">
        <f t="shared" si="2"/>
        <v>389005</v>
      </c>
      <c r="V9" s="37">
        <v>12345</v>
      </c>
      <c r="W9" s="37">
        <f t="shared" si="3"/>
        <v>14523289</v>
      </c>
    </row>
    <row r="10" spans="1:23" ht="21" customHeight="1">
      <c r="A10" s="37">
        <v>7</v>
      </c>
      <c r="B10" s="37">
        <v>6</v>
      </c>
      <c r="C10" s="38">
        <v>212067</v>
      </c>
      <c r="E10" s="42" t="s">
        <v>260</v>
      </c>
      <c r="F10" s="486">
        <v>10401052</v>
      </c>
      <c r="G10" s="546">
        <f t="shared" si="0"/>
        <v>12682026</v>
      </c>
      <c r="H10" s="487">
        <f>'R01基準財政需要額・収入額・交付決定額'!AS40</f>
        <v>10034386</v>
      </c>
      <c r="I10" s="487">
        <f>'R01基準財政需要額・収入額・交付決定額'!T40</f>
        <v>909190</v>
      </c>
      <c r="J10" s="498">
        <f t="shared" si="1"/>
        <v>23625602</v>
      </c>
      <c r="L10" s="43">
        <v>9985469</v>
      </c>
      <c r="M10" s="37">
        <v>822170</v>
      </c>
      <c r="N10" s="37">
        <v>594501</v>
      </c>
      <c r="O10" s="37">
        <v>0</v>
      </c>
      <c r="P10" s="37">
        <v>122015</v>
      </c>
      <c r="Q10" s="37">
        <v>0</v>
      </c>
      <c r="R10" s="37">
        <v>312895</v>
      </c>
      <c r="S10" s="37">
        <v>0</v>
      </c>
      <c r="T10" s="37">
        <v>36372</v>
      </c>
      <c r="U10" s="37">
        <f t="shared" si="2"/>
        <v>471282</v>
      </c>
      <c r="V10" s="37">
        <v>7845</v>
      </c>
      <c r="W10" s="37">
        <f t="shared" si="3"/>
        <v>12682026</v>
      </c>
    </row>
    <row r="11" spans="1:23" ht="21" customHeight="1">
      <c r="A11" s="37">
        <v>5</v>
      </c>
      <c r="B11" s="37">
        <v>7</v>
      </c>
      <c r="C11" s="38">
        <v>212075</v>
      </c>
      <c r="E11" s="42" t="s">
        <v>275</v>
      </c>
      <c r="F11" s="486">
        <v>2775640</v>
      </c>
      <c r="G11" s="545">
        <f t="shared" si="0"/>
        <v>3340711</v>
      </c>
      <c r="H11" s="487">
        <f>'R01基準財政需要額・収入額・交付決定額'!AS49</f>
        <v>2126326</v>
      </c>
      <c r="I11" s="487">
        <f>'R01基準財政需要額・収入額・交付決定額'!T49</f>
        <v>274279</v>
      </c>
      <c r="J11" s="498">
        <f t="shared" si="1"/>
        <v>5741316</v>
      </c>
      <c r="L11" s="43">
        <v>2617781</v>
      </c>
      <c r="M11" s="37">
        <v>198094</v>
      </c>
      <c r="N11" s="37">
        <v>156457</v>
      </c>
      <c r="O11" s="37">
        <v>0</v>
      </c>
      <c r="P11" s="37">
        <v>23648</v>
      </c>
      <c r="Q11" s="37">
        <v>0</v>
      </c>
      <c r="R11" s="37">
        <v>60643</v>
      </c>
      <c r="S11" s="37">
        <v>0</v>
      </c>
      <c r="T11" s="37">
        <v>8460</v>
      </c>
      <c r="U11" s="37">
        <f t="shared" si="2"/>
        <v>92751</v>
      </c>
      <c r="V11" s="37">
        <v>1689</v>
      </c>
      <c r="W11" s="37">
        <f t="shared" si="3"/>
        <v>3340711</v>
      </c>
    </row>
    <row r="12" spans="1:23" ht="21" customHeight="1">
      <c r="A12" s="37">
        <v>6</v>
      </c>
      <c r="B12" s="37">
        <v>8</v>
      </c>
      <c r="C12" s="38">
        <v>212083</v>
      </c>
      <c r="E12" s="42" t="s">
        <v>276</v>
      </c>
      <c r="F12" s="486">
        <v>4945229</v>
      </c>
      <c r="G12" s="545">
        <f t="shared" si="0"/>
        <v>6101239</v>
      </c>
      <c r="H12" s="487">
        <f>'R01基準財政需要額・収入額・交付決定額'!AS50</f>
        <v>2594099</v>
      </c>
      <c r="I12" s="487">
        <f>'R01基準財政需要額・収入額・交付決定額'!T50</f>
        <v>447314</v>
      </c>
      <c r="J12" s="498">
        <f t="shared" si="1"/>
        <v>9142652</v>
      </c>
      <c r="L12" s="43">
        <v>4801954</v>
      </c>
      <c r="M12" s="37">
        <v>430022</v>
      </c>
      <c r="N12" s="37">
        <v>291888</v>
      </c>
      <c r="O12" s="37">
        <v>0</v>
      </c>
      <c r="P12" s="37">
        <v>47929</v>
      </c>
      <c r="Q12" s="37">
        <v>0</v>
      </c>
      <c r="R12" s="37">
        <v>122914</v>
      </c>
      <c r="S12" s="37">
        <v>0</v>
      </c>
      <c r="T12" s="37">
        <v>6871</v>
      </c>
      <c r="U12" s="37">
        <f t="shared" si="2"/>
        <v>177714</v>
      </c>
      <c r="V12" s="37">
        <v>4472</v>
      </c>
      <c r="W12" s="37">
        <f t="shared" si="3"/>
        <v>6101239</v>
      </c>
    </row>
    <row r="13" spans="1:23" ht="21" customHeight="1">
      <c r="A13" s="37">
        <v>1</v>
      </c>
      <c r="B13" s="37">
        <v>9</v>
      </c>
      <c r="C13" s="38">
        <v>212091</v>
      </c>
      <c r="E13" s="42" t="s">
        <v>277</v>
      </c>
      <c r="F13" s="486">
        <v>8600772</v>
      </c>
      <c r="G13" s="545">
        <f t="shared" si="0"/>
        <v>10237165</v>
      </c>
      <c r="H13" s="487">
        <f>'R01基準財政需要額・収入額・交付決定額'!AS51</f>
        <v>2361567</v>
      </c>
      <c r="I13" s="487">
        <f>'R01基準財政需要額・収入額・交付決定額'!T51</f>
        <v>797195</v>
      </c>
      <c r="J13" s="498">
        <f t="shared" si="1"/>
        <v>13395927</v>
      </c>
      <c r="L13" s="43">
        <v>8018486</v>
      </c>
      <c r="M13" s="37">
        <v>600576</v>
      </c>
      <c r="N13" s="37">
        <v>507484</v>
      </c>
      <c r="O13" s="37">
        <v>0</v>
      </c>
      <c r="P13" s="37">
        <v>67764</v>
      </c>
      <c r="Q13" s="37">
        <v>0</v>
      </c>
      <c r="R13" s="37">
        <v>173776</v>
      </c>
      <c r="S13" s="37">
        <v>0</v>
      </c>
      <c r="T13" s="37">
        <v>2692</v>
      </c>
      <c r="U13" s="37">
        <f t="shared" si="2"/>
        <v>244232</v>
      </c>
      <c r="V13" s="37">
        <v>10158</v>
      </c>
      <c r="W13" s="37">
        <f t="shared" si="3"/>
        <v>10237165</v>
      </c>
    </row>
    <row r="14" spans="1:23" ht="21" customHeight="1">
      <c r="A14" s="37">
        <v>7</v>
      </c>
      <c r="B14" s="37">
        <v>10</v>
      </c>
      <c r="C14" s="38">
        <v>212105</v>
      </c>
      <c r="E14" s="42" t="s">
        <v>278</v>
      </c>
      <c r="F14" s="486">
        <v>6841243</v>
      </c>
      <c r="G14" s="546">
        <f t="shared" si="0"/>
        <v>8425714</v>
      </c>
      <c r="H14" s="487">
        <f>'R01基準財政需要額・収入額・交付決定額'!AS53</f>
        <v>7943376</v>
      </c>
      <c r="I14" s="487">
        <f>'R01基準財政需要額・収入額・交付決定額'!T53</f>
        <v>668933</v>
      </c>
      <c r="J14" s="498">
        <f t="shared" si="1"/>
        <v>17038023</v>
      </c>
      <c r="L14" s="43">
        <v>6615639</v>
      </c>
      <c r="M14" s="37">
        <v>480638</v>
      </c>
      <c r="N14" s="37">
        <v>384911</v>
      </c>
      <c r="O14" s="37">
        <v>0</v>
      </c>
      <c r="P14" s="37">
        <v>78466</v>
      </c>
      <c r="Q14" s="37">
        <v>0</v>
      </c>
      <c r="R14" s="37">
        <v>201218</v>
      </c>
      <c r="S14" s="37">
        <v>0</v>
      </c>
      <c r="T14" s="37">
        <v>34868</v>
      </c>
      <c r="U14" s="37">
        <f t="shared" si="2"/>
        <v>314552</v>
      </c>
      <c r="V14" s="37">
        <v>5310</v>
      </c>
      <c r="W14" s="37">
        <f t="shared" si="3"/>
        <v>8425714</v>
      </c>
    </row>
    <row r="15" spans="1:23" ht="21" customHeight="1">
      <c r="A15" s="37">
        <v>4</v>
      </c>
      <c r="B15" s="37">
        <v>11</v>
      </c>
      <c r="C15" s="38">
        <v>212113</v>
      </c>
      <c r="E15" s="42" t="s">
        <v>261</v>
      </c>
      <c r="F15" s="486">
        <v>7967384</v>
      </c>
      <c r="G15" s="545">
        <f t="shared" si="0"/>
        <v>9464071</v>
      </c>
      <c r="H15" s="487">
        <f>'R01基準財政需要額・収入額・交付決定額'!AS60</f>
        <v>1518516</v>
      </c>
      <c r="I15" s="487">
        <f>'R01基準財政需要額・収入額・交付決定額'!T60</f>
        <v>666945</v>
      </c>
      <c r="J15" s="498">
        <f t="shared" si="1"/>
        <v>11649532</v>
      </c>
      <c r="L15" s="43">
        <v>7407528</v>
      </c>
      <c r="M15" s="37">
        <v>586664</v>
      </c>
      <c r="N15" s="37">
        <v>417401</v>
      </c>
      <c r="O15" s="37">
        <v>0</v>
      </c>
      <c r="P15" s="37">
        <v>62971</v>
      </c>
      <c r="Q15" s="37">
        <v>0</v>
      </c>
      <c r="R15" s="37">
        <v>161484</v>
      </c>
      <c r="S15" s="37">
        <v>0</v>
      </c>
      <c r="T15" s="37">
        <v>3884</v>
      </c>
      <c r="U15" s="37">
        <f t="shared" si="2"/>
        <v>228339</v>
      </c>
      <c r="V15" s="37">
        <v>5497</v>
      </c>
      <c r="W15" s="37">
        <f t="shared" si="3"/>
        <v>9464071</v>
      </c>
    </row>
    <row r="16" spans="1:23" ht="21" customHeight="1">
      <c r="A16" s="37">
        <v>6</v>
      </c>
      <c r="B16" s="37">
        <v>12</v>
      </c>
      <c r="C16" s="38">
        <v>212121</v>
      </c>
      <c r="E16" s="42" t="s">
        <v>279</v>
      </c>
      <c r="F16" s="486">
        <v>7374079</v>
      </c>
      <c r="G16" s="545">
        <f t="shared" si="0"/>
        <v>8857999</v>
      </c>
      <c r="H16" s="487">
        <f>'R01基準財政需要額・収入額・交付決定額'!AS61</f>
        <v>3204724</v>
      </c>
      <c r="I16" s="487">
        <f>'R01基準財政需要額・収入額・交付決定額'!T61</f>
        <v>653037</v>
      </c>
      <c r="J16" s="498">
        <f t="shared" si="1"/>
        <v>12715760</v>
      </c>
      <c r="L16" s="43">
        <v>6955407</v>
      </c>
      <c r="M16" s="37">
        <v>617558</v>
      </c>
      <c r="N16" s="37">
        <v>435812</v>
      </c>
      <c r="O16" s="37">
        <v>0</v>
      </c>
      <c r="P16" s="37">
        <v>50987</v>
      </c>
      <c r="Q16" s="37">
        <v>0</v>
      </c>
      <c r="R16" s="37">
        <v>130749</v>
      </c>
      <c r="S16" s="37">
        <v>0</v>
      </c>
      <c r="T16" s="37">
        <v>4860</v>
      </c>
      <c r="U16" s="37">
        <f t="shared" si="2"/>
        <v>186596</v>
      </c>
      <c r="V16" s="37">
        <v>7663</v>
      </c>
      <c r="W16" s="37">
        <f t="shared" si="3"/>
        <v>8857999</v>
      </c>
    </row>
    <row r="17" spans="1:23" ht="21" customHeight="1">
      <c r="A17" s="37">
        <v>1</v>
      </c>
      <c r="B17" s="37">
        <v>13</v>
      </c>
      <c r="C17" s="38">
        <v>212130</v>
      </c>
      <c r="E17" s="42" t="s">
        <v>280</v>
      </c>
      <c r="F17" s="486">
        <v>20360839</v>
      </c>
      <c r="G17" s="546">
        <f t="shared" si="0"/>
        <v>24038590</v>
      </c>
      <c r="H17" s="487">
        <f>'R01基準財政需要額・収入額・交付決定額'!AS63</f>
        <v>2489133</v>
      </c>
      <c r="I17" s="487">
        <f>'R01基準財政需要額・収入額・交付決定額'!T63</f>
        <v>1379189</v>
      </c>
      <c r="J17" s="498">
        <f t="shared" si="1"/>
        <v>27906912</v>
      </c>
      <c r="L17" s="43">
        <v>18806984</v>
      </c>
      <c r="M17" s="37">
        <v>1550138</v>
      </c>
      <c r="N17" s="37">
        <v>1090455</v>
      </c>
      <c r="O17" s="37">
        <v>0</v>
      </c>
      <c r="P17" s="37">
        <v>124520</v>
      </c>
      <c r="Q17" s="37">
        <v>0</v>
      </c>
      <c r="R17" s="37">
        <v>319317</v>
      </c>
      <c r="S17" s="37">
        <v>0</v>
      </c>
      <c r="T17" s="37">
        <v>6041</v>
      </c>
      <c r="U17" s="37">
        <f t="shared" si="2"/>
        <v>449878</v>
      </c>
      <c r="V17" s="37">
        <v>21691</v>
      </c>
      <c r="W17" s="37">
        <f t="shared" si="3"/>
        <v>24038590</v>
      </c>
    </row>
    <row r="18" spans="1:23" ht="21" customHeight="1">
      <c r="A18" s="37">
        <v>4</v>
      </c>
      <c r="B18" s="37">
        <v>14</v>
      </c>
      <c r="C18" s="38">
        <v>212148</v>
      </c>
      <c r="E18" s="42" t="s">
        <v>281</v>
      </c>
      <c r="F18" s="486">
        <v>14061835</v>
      </c>
      <c r="G18" s="546">
        <f t="shared" si="0"/>
        <v>16659738</v>
      </c>
      <c r="H18" s="487">
        <f>'R01基準財政需要額・収入額・交付決定額'!AS67</f>
        <v>1730443</v>
      </c>
      <c r="I18" s="487">
        <f>'R01基準財政需要額・収入額・交付決定額'!T67</f>
        <v>882014</v>
      </c>
      <c r="J18" s="498">
        <f t="shared" si="1"/>
        <v>19272195</v>
      </c>
      <c r="L18" s="43">
        <v>13018206</v>
      </c>
      <c r="M18" s="37">
        <v>1042934</v>
      </c>
      <c r="N18" s="37">
        <v>743813</v>
      </c>
      <c r="O18" s="37">
        <v>0</v>
      </c>
      <c r="P18" s="37">
        <v>80816</v>
      </c>
      <c r="Q18" s="37">
        <v>0</v>
      </c>
      <c r="R18" s="37">
        <v>207246</v>
      </c>
      <c r="S18" s="37">
        <v>0</v>
      </c>
      <c r="T18" s="37">
        <v>6515</v>
      </c>
      <c r="U18" s="37">
        <f t="shared" si="2"/>
        <v>294577</v>
      </c>
      <c r="V18" s="37">
        <v>12286</v>
      </c>
      <c r="W18" s="37">
        <f t="shared" si="3"/>
        <v>16659738</v>
      </c>
    </row>
    <row r="19" spans="1:23" ht="21" customHeight="1">
      <c r="A19" s="37">
        <v>1</v>
      </c>
      <c r="B19" s="37">
        <v>15</v>
      </c>
      <c r="C19" s="38">
        <v>212156</v>
      </c>
      <c r="E19" s="42" t="s">
        <v>282</v>
      </c>
      <c r="F19" s="486">
        <v>2989321</v>
      </c>
      <c r="G19" s="545">
        <f t="shared" si="0"/>
        <v>3765050</v>
      </c>
      <c r="H19" s="487">
        <f>'R01基準財政需要額・収入額・交付決定額'!AS70</f>
        <v>4445927</v>
      </c>
      <c r="I19" s="487">
        <f>'R01基準財政需要額・収入額・交付決定額'!T70</f>
        <v>344113</v>
      </c>
      <c r="J19" s="498">
        <f t="shared" si="1"/>
        <v>8555090</v>
      </c>
      <c r="L19" s="43">
        <v>2987716</v>
      </c>
      <c r="M19" s="37">
        <v>271792</v>
      </c>
      <c r="N19" s="37">
        <v>204344</v>
      </c>
      <c r="O19" s="37">
        <v>0</v>
      </c>
      <c r="P19" s="37">
        <v>44903</v>
      </c>
      <c r="Q19" s="37">
        <v>0</v>
      </c>
      <c r="R19" s="37">
        <v>115150</v>
      </c>
      <c r="S19" s="37">
        <v>0</v>
      </c>
      <c r="T19" s="37">
        <v>16939</v>
      </c>
      <c r="U19" s="37">
        <f t="shared" si="2"/>
        <v>176992</v>
      </c>
      <c r="V19" s="37">
        <v>2587</v>
      </c>
      <c r="W19" s="37">
        <f t="shared" si="3"/>
        <v>3765050</v>
      </c>
    </row>
    <row r="20" spans="1:23" ht="21" customHeight="1">
      <c r="A20" s="37">
        <v>1</v>
      </c>
      <c r="B20" s="37">
        <v>16</v>
      </c>
      <c r="C20" s="38">
        <v>212164</v>
      </c>
      <c r="E20" s="42" t="s">
        <v>283</v>
      </c>
      <c r="F20" s="486">
        <v>7057311</v>
      </c>
      <c r="G20" s="545">
        <f t="shared" si="0"/>
        <v>8375331</v>
      </c>
      <c r="H20" s="487">
        <f>'R01基準財政需要額・収入額・交付決定額'!AS71</f>
        <v>1794225</v>
      </c>
      <c r="I20" s="487">
        <f>'R01基準財政需要額・収入額・交付決定額'!T71</f>
        <v>636846</v>
      </c>
      <c r="J20" s="498">
        <f t="shared" si="1"/>
        <v>10806402</v>
      </c>
      <c r="L20" s="43">
        <v>6567030</v>
      </c>
      <c r="M20" s="37">
        <v>535545</v>
      </c>
      <c r="N20" s="37">
        <v>409639</v>
      </c>
      <c r="O20" s="37">
        <v>0</v>
      </c>
      <c r="P20" s="37">
        <v>52424</v>
      </c>
      <c r="Q20" s="37">
        <v>0</v>
      </c>
      <c r="R20" s="37">
        <v>134436</v>
      </c>
      <c r="S20" s="37">
        <v>0</v>
      </c>
      <c r="T20" s="37">
        <v>2353</v>
      </c>
      <c r="U20" s="37">
        <f t="shared" si="2"/>
        <v>189213</v>
      </c>
      <c r="V20" s="37">
        <v>7731</v>
      </c>
      <c r="W20" s="37">
        <f t="shared" si="3"/>
        <v>8375331</v>
      </c>
    </row>
    <row r="21" spans="1:23" ht="21" customHeight="1">
      <c r="A21" s="37">
        <v>8</v>
      </c>
      <c r="B21" s="37">
        <v>17</v>
      </c>
      <c r="C21" s="38">
        <v>212172</v>
      </c>
      <c r="E21" s="42" t="s">
        <v>284</v>
      </c>
      <c r="F21" s="486">
        <v>3168592</v>
      </c>
      <c r="G21" s="545">
        <f t="shared" si="0"/>
        <v>3862467</v>
      </c>
      <c r="H21" s="487">
        <f>'R01基準財政需要額・収入額・交付決定額'!AS72</f>
        <v>6582758</v>
      </c>
      <c r="I21" s="487">
        <f>'R01基準財政需要額・収入額・交付決定額'!T72</f>
        <v>363222</v>
      </c>
      <c r="J21" s="498">
        <f t="shared" si="1"/>
        <v>10808447</v>
      </c>
      <c r="L21" s="43">
        <v>3047496</v>
      </c>
      <c r="M21" s="37">
        <v>254494</v>
      </c>
      <c r="N21" s="37">
        <v>186121</v>
      </c>
      <c r="O21" s="37">
        <v>0</v>
      </c>
      <c r="P21" s="37">
        <v>38245</v>
      </c>
      <c r="Q21" s="37">
        <v>0</v>
      </c>
      <c r="R21" s="37">
        <v>98078</v>
      </c>
      <c r="S21" s="37">
        <v>0</v>
      </c>
      <c r="T21" s="37">
        <v>23366</v>
      </c>
      <c r="U21" s="37">
        <f t="shared" si="2"/>
        <v>159689</v>
      </c>
      <c r="V21" s="37">
        <v>2278</v>
      </c>
      <c r="W21" s="37">
        <f t="shared" si="3"/>
        <v>3862467</v>
      </c>
    </row>
    <row r="22" spans="1:23" ht="21" customHeight="1">
      <c r="A22" s="37">
        <v>1</v>
      </c>
      <c r="B22" s="37">
        <v>18</v>
      </c>
      <c r="C22" s="38">
        <v>212181</v>
      </c>
      <c r="E22" s="42" t="s">
        <v>285</v>
      </c>
      <c r="F22" s="486">
        <v>5338779</v>
      </c>
      <c r="G22" s="545">
        <f t="shared" si="0"/>
        <v>6315985</v>
      </c>
      <c r="H22" s="487">
        <f>'R01基準財政需要額・収入額・交付決定額'!AS73</f>
        <v>3602001</v>
      </c>
      <c r="I22" s="487">
        <f>'R01基準財政需要額・収入額・交付決定額'!T73</f>
        <v>594265</v>
      </c>
      <c r="J22" s="498">
        <f t="shared" si="1"/>
        <v>10512251</v>
      </c>
      <c r="L22" s="43">
        <v>4948860</v>
      </c>
      <c r="M22" s="37">
        <v>360934</v>
      </c>
      <c r="N22" s="37">
        <v>256203</v>
      </c>
      <c r="O22" s="37">
        <v>0</v>
      </c>
      <c r="P22" s="37">
        <v>58502</v>
      </c>
      <c r="Q22" s="37">
        <v>0</v>
      </c>
      <c r="R22" s="37">
        <v>150023</v>
      </c>
      <c r="S22" s="37">
        <v>0</v>
      </c>
      <c r="T22" s="37">
        <v>16922</v>
      </c>
      <c r="U22" s="37">
        <f t="shared" si="2"/>
        <v>225447</v>
      </c>
      <c r="V22" s="37">
        <v>4898</v>
      </c>
      <c r="W22" s="37">
        <f t="shared" si="3"/>
        <v>6315985</v>
      </c>
    </row>
    <row r="23" spans="1:23" ht="21" customHeight="1">
      <c r="A23" s="37">
        <v>5</v>
      </c>
      <c r="B23" s="37">
        <v>19</v>
      </c>
      <c r="C23" s="38">
        <v>212199</v>
      </c>
      <c r="E23" s="42" t="s">
        <v>286</v>
      </c>
      <c r="F23" s="486">
        <v>4855667</v>
      </c>
      <c r="G23" s="545">
        <f t="shared" si="0"/>
        <v>6150444</v>
      </c>
      <c r="H23" s="487">
        <f>'R01基準財政需要額・収入額・交付決定額'!AS74</f>
        <v>10931058</v>
      </c>
      <c r="I23" s="487">
        <f>'R01基準財政需要額・収入額・交付決定額'!T74</f>
        <v>618402</v>
      </c>
      <c r="J23" s="498">
        <f t="shared" si="1"/>
        <v>17699904</v>
      </c>
      <c r="L23" s="43">
        <v>4883942</v>
      </c>
      <c r="M23" s="37">
        <v>407824</v>
      </c>
      <c r="N23" s="37">
        <v>317211</v>
      </c>
      <c r="O23" s="37">
        <v>0</v>
      </c>
      <c r="P23" s="37">
        <v>75663</v>
      </c>
      <c r="Q23" s="37">
        <v>0</v>
      </c>
      <c r="R23" s="37">
        <v>194032</v>
      </c>
      <c r="S23" s="37">
        <v>0</v>
      </c>
      <c r="T23" s="37">
        <v>84870</v>
      </c>
      <c r="U23" s="37">
        <f t="shared" si="2"/>
        <v>354565</v>
      </c>
      <c r="V23" s="37">
        <v>4836</v>
      </c>
      <c r="W23" s="37">
        <f t="shared" si="3"/>
        <v>6150444</v>
      </c>
    </row>
    <row r="24" spans="1:23" ht="21" customHeight="1">
      <c r="A24" s="37">
        <v>8</v>
      </c>
      <c r="B24" s="37">
        <v>20</v>
      </c>
      <c r="C24" s="38">
        <v>212202</v>
      </c>
      <c r="E24" s="42" t="s">
        <v>287</v>
      </c>
      <c r="F24" s="486">
        <v>4103243</v>
      </c>
      <c r="G24" s="545">
        <f t="shared" si="0"/>
        <v>5110956</v>
      </c>
      <c r="H24" s="487">
        <f>'R01基準財政需要額・収入額・交付決定額'!AS75</f>
        <v>7862369</v>
      </c>
      <c r="I24" s="487">
        <f>'R01基準財政需要額・収入額・交付決定額'!T75</f>
        <v>506238</v>
      </c>
      <c r="J24" s="498">
        <f t="shared" si="1"/>
        <v>13479563</v>
      </c>
      <c r="L24" s="43">
        <v>4025510</v>
      </c>
      <c r="M24" s="37">
        <v>257348</v>
      </c>
      <c r="N24" s="37">
        <v>253113</v>
      </c>
      <c r="O24" s="37">
        <v>0</v>
      </c>
      <c r="P24" s="37">
        <v>55547</v>
      </c>
      <c r="Q24" s="37">
        <v>0</v>
      </c>
      <c r="R24" s="37">
        <v>142443</v>
      </c>
      <c r="S24" s="37">
        <v>0</v>
      </c>
      <c r="T24" s="37">
        <v>57947</v>
      </c>
      <c r="U24" s="37">
        <f t="shared" si="2"/>
        <v>255937</v>
      </c>
      <c r="V24" s="37">
        <v>2776</v>
      </c>
      <c r="W24" s="37">
        <f t="shared" si="3"/>
        <v>5110956</v>
      </c>
    </row>
    <row r="25" spans="1:23" ht="21" customHeight="1">
      <c r="A25" s="37">
        <v>2</v>
      </c>
      <c r="B25" s="37">
        <v>21</v>
      </c>
      <c r="C25" s="38">
        <v>212211</v>
      </c>
      <c r="E25" s="42" t="s">
        <v>262</v>
      </c>
      <c r="F25" s="486">
        <v>4144275</v>
      </c>
      <c r="G25" s="546">
        <f t="shared" si="0"/>
        <v>5168521</v>
      </c>
      <c r="H25" s="488">
        <f>'R01基準財政需要額・収入額・交付決定額'!AS77</f>
        <v>4427285</v>
      </c>
      <c r="I25" s="488">
        <f>'R01基準財政需要額・収入額・交付決定額'!T77</f>
        <v>427010</v>
      </c>
      <c r="J25" s="498">
        <f t="shared" si="1"/>
        <v>10022816</v>
      </c>
      <c r="L25" s="43">
        <v>4105509</v>
      </c>
      <c r="M25" s="37">
        <v>376370</v>
      </c>
      <c r="N25" s="37">
        <v>265329</v>
      </c>
      <c r="O25" s="37">
        <v>0</v>
      </c>
      <c r="P25" s="37">
        <v>74674</v>
      </c>
      <c r="Q25" s="37">
        <v>0</v>
      </c>
      <c r="R25" s="37">
        <v>191495</v>
      </c>
      <c r="S25" s="37">
        <v>0</v>
      </c>
      <c r="T25" s="37">
        <v>2268</v>
      </c>
      <c r="U25" s="37">
        <f t="shared" si="2"/>
        <v>268437</v>
      </c>
      <c r="V25" s="37">
        <v>6336</v>
      </c>
      <c r="W25" s="37">
        <f t="shared" si="3"/>
        <v>5168521</v>
      </c>
    </row>
    <row r="26" spans="1:23" ht="21" customHeight="1">
      <c r="A26" s="37">
        <v>1</v>
      </c>
      <c r="B26" s="37">
        <v>22</v>
      </c>
      <c r="C26" s="38">
        <v>213021</v>
      </c>
      <c r="E26" s="42" t="s">
        <v>288</v>
      </c>
      <c r="F26" s="486">
        <v>4033181</v>
      </c>
      <c r="G26" s="545">
        <f t="shared" si="0"/>
        <v>4688208</v>
      </c>
      <c r="H26" s="487">
        <f>'R01基準財政需要額・収入額・交付決定額'!AS81</f>
        <v>226295</v>
      </c>
      <c r="I26" s="487">
        <f>'R01基準財政需要額・収入額・交付決定額'!T81</f>
        <v>212770</v>
      </c>
      <c r="J26" s="498">
        <f t="shared" si="1"/>
        <v>5127273</v>
      </c>
      <c r="L26" s="43">
        <v>3644136</v>
      </c>
      <c r="M26" s="37">
        <v>249252</v>
      </c>
      <c r="N26" s="37">
        <v>185564</v>
      </c>
      <c r="O26" s="37">
        <v>0</v>
      </c>
      <c r="P26" s="37">
        <v>19766</v>
      </c>
      <c r="Q26" s="37">
        <v>0</v>
      </c>
      <c r="R26" s="37">
        <v>50689</v>
      </c>
      <c r="S26" s="37">
        <v>0</v>
      </c>
      <c r="T26" s="37">
        <v>929</v>
      </c>
      <c r="U26" s="37">
        <f t="shared" si="2"/>
        <v>71384</v>
      </c>
      <c r="V26" s="37">
        <v>5719</v>
      </c>
      <c r="W26" s="37">
        <f t="shared" si="3"/>
        <v>4688208</v>
      </c>
    </row>
    <row r="27" spans="1:23" ht="21" customHeight="1">
      <c r="A27" s="37">
        <v>1</v>
      </c>
      <c r="B27" s="37">
        <v>23</v>
      </c>
      <c r="C27" s="38">
        <v>213039</v>
      </c>
      <c r="E27" s="42" t="s">
        <v>289</v>
      </c>
      <c r="F27" s="486">
        <v>2811980</v>
      </c>
      <c r="G27" s="545">
        <f t="shared" si="0"/>
        <v>3354731</v>
      </c>
      <c r="H27" s="487">
        <f>'R01基準財政需要額・収入額・交付決定額'!AS82</f>
        <v>1015157</v>
      </c>
      <c r="I27" s="487">
        <f>'R01基準財政需要額・収入額・交付決定額'!T82</f>
        <v>263853</v>
      </c>
      <c r="J27" s="498">
        <f t="shared" si="1"/>
        <v>4633741</v>
      </c>
      <c r="L27" s="43">
        <v>2622676</v>
      </c>
      <c r="M27" s="37">
        <v>191172</v>
      </c>
      <c r="N27" s="37">
        <v>171455</v>
      </c>
      <c r="O27" s="37">
        <v>0</v>
      </c>
      <c r="P27" s="37">
        <v>16639</v>
      </c>
      <c r="Q27" s="37">
        <v>0</v>
      </c>
      <c r="R27" s="37">
        <v>42670</v>
      </c>
      <c r="S27" s="37">
        <v>0</v>
      </c>
      <c r="T27" s="37">
        <v>859</v>
      </c>
      <c r="U27" s="37">
        <f t="shared" si="2"/>
        <v>60168</v>
      </c>
      <c r="V27" s="37">
        <v>3714</v>
      </c>
      <c r="W27" s="37">
        <f t="shared" si="3"/>
        <v>3354731</v>
      </c>
    </row>
    <row r="28" spans="1:23" ht="21" customHeight="1">
      <c r="A28" s="37">
        <v>2</v>
      </c>
      <c r="B28" s="37">
        <v>25</v>
      </c>
      <c r="C28" s="38">
        <v>213411</v>
      </c>
      <c r="E28" s="42" t="s">
        <v>290</v>
      </c>
      <c r="F28" s="486">
        <v>3499820</v>
      </c>
      <c r="G28" s="545">
        <f t="shared" si="0"/>
        <v>4285395</v>
      </c>
      <c r="H28" s="487">
        <f>'R01基準財政需要額・収入額・交付決定額'!AS83</f>
        <v>2012829</v>
      </c>
      <c r="I28" s="487">
        <f>'R01基準財政需要額・収入額・交付決定額'!T83</f>
        <v>362525</v>
      </c>
      <c r="J28" s="498">
        <f t="shared" si="1"/>
        <v>6660749</v>
      </c>
      <c r="L28" s="43">
        <v>3384905</v>
      </c>
      <c r="M28" s="37">
        <v>284157</v>
      </c>
      <c r="N28" s="37">
        <v>218777</v>
      </c>
      <c r="O28" s="37">
        <v>0</v>
      </c>
      <c r="P28" s="37">
        <v>49266</v>
      </c>
      <c r="Q28" s="37">
        <v>0</v>
      </c>
      <c r="R28" s="37">
        <v>126340</v>
      </c>
      <c r="S28" s="37">
        <v>0</v>
      </c>
      <c r="T28" s="37">
        <v>1770</v>
      </c>
      <c r="U28" s="37">
        <f t="shared" si="2"/>
        <v>177376</v>
      </c>
      <c r="V28" s="37">
        <v>3126</v>
      </c>
      <c r="W28" s="37">
        <f t="shared" si="3"/>
        <v>4285395</v>
      </c>
    </row>
    <row r="29" spans="1:23" ht="21" customHeight="1">
      <c r="A29" s="37">
        <v>2</v>
      </c>
      <c r="B29" s="37">
        <v>27</v>
      </c>
      <c r="C29" s="38">
        <v>213616</v>
      </c>
      <c r="E29" s="42" t="s">
        <v>291</v>
      </c>
      <c r="F29" s="486">
        <v>3730595</v>
      </c>
      <c r="G29" s="545">
        <f t="shared" si="0"/>
        <v>4399530</v>
      </c>
      <c r="H29" s="487">
        <f>'R01基準財政需要額・収入額・交付決定額'!AS84</f>
        <v>1212520</v>
      </c>
      <c r="I29" s="487">
        <f>'R01基準財政需要額・収入額・交付決定額'!T84</f>
        <v>361598</v>
      </c>
      <c r="J29" s="498">
        <f t="shared" si="1"/>
        <v>5973648</v>
      </c>
      <c r="L29" s="43">
        <v>3447747</v>
      </c>
      <c r="M29" s="37">
        <v>286502</v>
      </c>
      <c r="N29" s="37">
        <v>207676</v>
      </c>
      <c r="O29" s="37">
        <v>0</v>
      </c>
      <c r="P29" s="37">
        <v>25864</v>
      </c>
      <c r="Q29" s="37">
        <v>0</v>
      </c>
      <c r="R29" s="37">
        <v>66328</v>
      </c>
      <c r="S29" s="37">
        <v>0</v>
      </c>
      <c r="T29" s="37">
        <v>3215</v>
      </c>
      <c r="U29" s="37">
        <f t="shared" si="2"/>
        <v>95407</v>
      </c>
      <c r="V29" s="37">
        <v>2810</v>
      </c>
      <c r="W29" s="37">
        <f t="shared" si="3"/>
        <v>4399530</v>
      </c>
    </row>
    <row r="30" spans="1:23" ht="21" customHeight="1">
      <c r="A30" s="37">
        <v>2</v>
      </c>
      <c r="B30" s="37">
        <v>28</v>
      </c>
      <c r="C30" s="38">
        <v>213624</v>
      </c>
      <c r="E30" s="42" t="s">
        <v>395</v>
      </c>
      <c r="F30" s="486">
        <v>1418525</v>
      </c>
      <c r="G30" s="545">
        <f t="shared" si="0"/>
        <v>1623786</v>
      </c>
      <c r="H30" s="487">
        <f>'R01基準財政需要額・収入額・交付決定額'!AS85</f>
        <v>1043888</v>
      </c>
      <c r="I30" s="487">
        <f>'R01基準財政需要額・収入額・交付決定額'!T85</f>
        <v>119332</v>
      </c>
      <c r="J30" s="498">
        <f t="shared" si="1"/>
        <v>2787006</v>
      </c>
      <c r="L30" s="43">
        <v>1261243</v>
      </c>
      <c r="M30" s="37">
        <v>76158</v>
      </c>
      <c r="N30" s="37">
        <v>55913</v>
      </c>
      <c r="O30" s="37">
        <v>0</v>
      </c>
      <c r="P30" s="37">
        <v>10238</v>
      </c>
      <c r="Q30" s="37">
        <v>0</v>
      </c>
      <c r="R30" s="37">
        <v>26256</v>
      </c>
      <c r="S30" s="37">
        <v>0</v>
      </c>
      <c r="T30" s="37">
        <v>4183</v>
      </c>
      <c r="U30" s="37">
        <f t="shared" si="2"/>
        <v>40677</v>
      </c>
      <c r="V30" s="37">
        <v>864</v>
      </c>
      <c r="W30" s="37">
        <f t="shared" si="3"/>
        <v>1623786</v>
      </c>
    </row>
    <row r="31" spans="1:23" ht="21" customHeight="1">
      <c r="A31" s="37">
        <v>2</v>
      </c>
      <c r="B31" s="37">
        <v>29</v>
      </c>
      <c r="C31" s="38">
        <v>213811</v>
      </c>
      <c r="E31" s="42" t="s">
        <v>292</v>
      </c>
      <c r="F31" s="486">
        <v>2722785</v>
      </c>
      <c r="G31" s="545">
        <f t="shared" si="0"/>
        <v>3223416</v>
      </c>
      <c r="H31" s="487">
        <f>'R01基準財政需要額・収入額・交付決定額'!AS86</f>
        <v>1020763</v>
      </c>
      <c r="I31" s="487">
        <f>'R01基準財政需要額・収入額・交付決定額'!T86</f>
        <v>280447</v>
      </c>
      <c r="J31" s="498">
        <f t="shared" si="1"/>
        <v>4524626</v>
      </c>
      <c r="L31" s="43">
        <v>2529073</v>
      </c>
      <c r="M31" s="37">
        <v>200204</v>
      </c>
      <c r="N31" s="37">
        <v>145319</v>
      </c>
      <c r="O31" s="37">
        <v>0</v>
      </c>
      <c r="P31" s="37">
        <v>27320</v>
      </c>
      <c r="Q31" s="37">
        <v>0</v>
      </c>
      <c r="R31" s="37">
        <v>70061</v>
      </c>
      <c r="S31" s="37">
        <v>0</v>
      </c>
      <c r="T31" s="37">
        <v>778</v>
      </c>
      <c r="U31" s="37">
        <f t="shared" si="2"/>
        <v>98159</v>
      </c>
      <c r="V31" s="37">
        <v>2362</v>
      </c>
      <c r="W31" s="37">
        <f t="shared" si="3"/>
        <v>3223416</v>
      </c>
    </row>
    <row r="32" spans="1:23" ht="21" customHeight="1">
      <c r="A32" s="37">
        <v>2</v>
      </c>
      <c r="B32" s="37">
        <v>30</v>
      </c>
      <c r="C32" s="38">
        <v>213829</v>
      </c>
      <c r="E32" s="42" t="s">
        <v>293</v>
      </c>
      <c r="F32" s="486">
        <v>1634235</v>
      </c>
      <c r="G32" s="545">
        <f t="shared" si="0"/>
        <v>1921881</v>
      </c>
      <c r="H32" s="487">
        <f>'R01基準財政需要額・収入額・交付決定額'!AS87</f>
        <v>846394</v>
      </c>
      <c r="I32" s="487">
        <f>'R01基準財政需要額・収入額・交付決定額'!T87</f>
        <v>145368</v>
      </c>
      <c r="J32" s="498">
        <f t="shared" si="1"/>
        <v>2913643</v>
      </c>
      <c r="L32" s="43">
        <v>1503438</v>
      </c>
      <c r="M32" s="37">
        <v>108973</v>
      </c>
      <c r="N32" s="37">
        <v>75161</v>
      </c>
      <c r="O32" s="37">
        <v>0</v>
      </c>
      <c r="P32" s="37">
        <v>17499</v>
      </c>
      <c r="Q32" s="37">
        <v>0</v>
      </c>
      <c r="R32" s="37">
        <v>44876</v>
      </c>
      <c r="S32" s="37">
        <v>0</v>
      </c>
      <c r="T32" s="37">
        <v>376</v>
      </c>
      <c r="U32" s="37">
        <f t="shared" si="2"/>
        <v>62751</v>
      </c>
      <c r="V32" s="37">
        <v>1225</v>
      </c>
      <c r="W32" s="37">
        <f t="shared" si="3"/>
        <v>1921881</v>
      </c>
    </row>
    <row r="33" spans="1:23" ht="21" customHeight="1">
      <c r="A33" s="37">
        <v>2</v>
      </c>
      <c r="B33" s="37">
        <v>31</v>
      </c>
      <c r="C33" s="38">
        <v>213837</v>
      </c>
      <c r="E33" s="42" t="s">
        <v>294</v>
      </c>
      <c r="F33" s="486">
        <v>2130783</v>
      </c>
      <c r="G33" s="545">
        <f t="shared" si="0"/>
        <v>2527937</v>
      </c>
      <c r="H33" s="487">
        <f>'R01基準財政需要額・収入額・交付決定額'!AS88</f>
        <v>1183432</v>
      </c>
      <c r="I33" s="487">
        <f>'R01基準財政需要額・収入額・交付決定額'!T88</f>
        <v>222315</v>
      </c>
      <c r="J33" s="498">
        <f t="shared" si="1"/>
        <v>3933684</v>
      </c>
      <c r="L33" s="43">
        <v>1991015</v>
      </c>
      <c r="M33" s="37">
        <v>181018</v>
      </c>
      <c r="N33" s="37">
        <v>111179</v>
      </c>
      <c r="O33" s="37">
        <v>0</v>
      </c>
      <c r="P33" s="37">
        <v>23874</v>
      </c>
      <c r="Q33" s="37">
        <v>0</v>
      </c>
      <c r="R33" s="37">
        <v>61224</v>
      </c>
      <c r="S33" s="37">
        <v>0</v>
      </c>
      <c r="T33" s="37">
        <v>557</v>
      </c>
      <c r="U33" s="37">
        <f t="shared" si="2"/>
        <v>85655</v>
      </c>
      <c r="V33" s="37">
        <v>2393</v>
      </c>
      <c r="W33" s="37">
        <f t="shared" si="3"/>
        <v>2527937</v>
      </c>
    </row>
    <row r="34" spans="1:23" ht="21" customHeight="1">
      <c r="A34" s="37">
        <v>3</v>
      </c>
      <c r="B34" s="37">
        <v>33</v>
      </c>
      <c r="C34" s="38">
        <v>214019</v>
      </c>
      <c r="E34" s="42" t="s">
        <v>263</v>
      </c>
      <c r="F34" s="486">
        <v>4101441</v>
      </c>
      <c r="G34" s="546">
        <f t="shared" si="0"/>
        <v>4776818</v>
      </c>
      <c r="H34" s="487">
        <f>'R01基準財政需要額・収入額・交付決定額'!AS90</f>
        <v>4168728</v>
      </c>
      <c r="I34" s="487">
        <f>'R01基準財政需要額・収入額・交付決定額'!T90</f>
        <v>339261</v>
      </c>
      <c r="J34" s="498">
        <f t="shared" si="1"/>
        <v>9284807</v>
      </c>
      <c r="L34" s="43">
        <v>3710819</v>
      </c>
      <c r="M34" s="37">
        <v>183377</v>
      </c>
      <c r="N34" s="37">
        <v>162057</v>
      </c>
      <c r="O34" s="37">
        <v>0</v>
      </c>
      <c r="P34" s="37">
        <v>41173</v>
      </c>
      <c r="Q34" s="37">
        <v>0</v>
      </c>
      <c r="R34" s="37">
        <v>105584</v>
      </c>
      <c r="S34" s="37">
        <v>0</v>
      </c>
      <c r="T34" s="37">
        <v>18451</v>
      </c>
      <c r="U34" s="37">
        <f t="shared" si="2"/>
        <v>165208</v>
      </c>
      <c r="V34" s="37">
        <v>2182</v>
      </c>
      <c r="W34" s="37">
        <f t="shared" si="3"/>
        <v>4776818</v>
      </c>
    </row>
    <row r="35" spans="1:23" ht="21" customHeight="1">
      <c r="A35" s="37">
        <v>3</v>
      </c>
      <c r="B35" s="37">
        <v>34</v>
      </c>
      <c r="C35" s="38">
        <v>214035</v>
      </c>
      <c r="E35" s="42" t="s">
        <v>295</v>
      </c>
      <c r="F35" s="486">
        <v>2556587</v>
      </c>
      <c r="G35" s="545">
        <f t="shared" si="0"/>
        <v>3152432</v>
      </c>
      <c r="H35" s="487">
        <f>'R01基準財政需要額・収入額・交付決定額'!AS97</f>
        <v>1448182</v>
      </c>
      <c r="I35" s="487">
        <f>'R01基準財政需要額・収入額・交付決定額'!T97</f>
        <v>283464</v>
      </c>
      <c r="J35" s="498">
        <f t="shared" si="1"/>
        <v>4884078</v>
      </c>
      <c r="L35" s="43">
        <v>2496412</v>
      </c>
      <c r="M35" s="37">
        <v>226545</v>
      </c>
      <c r="N35" s="37">
        <v>176753</v>
      </c>
      <c r="O35" s="37">
        <v>0</v>
      </c>
      <c r="P35" s="37">
        <v>33960</v>
      </c>
      <c r="Q35" s="37">
        <v>0</v>
      </c>
      <c r="R35" s="37">
        <v>87086</v>
      </c>
      <c r="S35" s="37">
        <v>0</v>
      </c>
      <c r="T35" s="37">
        <v>1340</v>
      </c>
      <c r="U35" s="37">
        <f t="shared" si="2"/>
        <v>122386</v>
      </c>
      <c r="V35" s="37">
        <v>2671</v>
      </c>
      <c r="W35" s="37">
        <f t="shared" si="3"/>
        <v>3152432</v>
      </c>
    </row>
    <row r="36" spans="1:23" ht="21" customHeight="1">
      <c r="A36" s="37">
        <v>3</v>
      </c>
      <c r="B36" s="37">
        <v>35</v>
      </c>
      <c r="C36" s="38">
        <v>214043</v>
      </c>
      <c r="E36" s="42" t="s">
        <v>296</v>
      </c>
      <c r="F36" s="486">
        <v>2899101</v>
      </c>
      <c r="G36" s="545">
        <f t="shared" si="0"/>
        <v>3505649</v>
      </c>
      <c r="H36" s="487">
        <f>'R01基準財政需要額・収入額・交付決定額'!AS98</f>
        <v>1641427</v>
      </c>
      <c r="I36" s="487">
        <f>'R01基準財政需要額・収入額・交付決定額'!T98</f>
        <v>318913</v>
      </c>
      <c r="J36" s="498">
        <f t="shared" si="1"/>
        <v>5465989</v>
      </c>
      <c r="L36" s="43">
        <v>2768628</v>
      </c>
      <c r="M36" s="37">
        <v>263475</v>
      </c>
      <c r="N36" s="37">
        <v>183491</v>
      </c>
      <c r="O36" s="37">
        <v>0</v>
      </c>
      <c r="P36" s="37">
        <v>29629</v>
      </c>
      <c r="Q36" s="37">
        <v>0</v>
      </c>
      <c r="R36" s="37">
        <v>75983</v>
      </c>
      <c r="S36" s="37">
        <v>0</v>
      </c>
      <c r="T36" s="37">
        <v>2610</v>
      </c>
      <c r="U36" s="37">
        <f t="shared" si="2"/>
        <v>108222</v>
      </c>
      <c r="V36" s="37">
        <v>2376</v>
      </c>
      <c r="W36" s="37">
        <f t="shared" si="3"/>
        <v>3505649</v>
      </c>
    </row>
    <row r="37" spans="1:23" ht="21" customHeight="1">
      <c r="A37" s="37">
        <v>1</v>
      </c>
      <c r="B37" s="37">
        <v>36</v>
      </c>
      <c r="C37" s="38">
        <v>214213</v>
      </c>
      <c r="E37" s="42" t="s">
        <v>297</v>
      </c>
      <c r="F37" s="486">
        <v>2234419</v>
      </c>
      <c r="G37" s="545">
        <f t="shared" si="0"/>
        <v>2675115</v>
      </c>
      <c r="H37" s="487">
        <f>'R01基準財政需要額・収入額・交付決定額'!AS99</f>
        <v>1324253</v>
      </c>
      <c r="I37" s="487">
        <f>'R01基準財政需要額・収入額・交付決定額'!T99</f>
        <v>248746</v>
      </c>
      <c r="J37" s="498">
        <f t="shared" si="1"/>
        <v>4248114</v>
      </c>
      <c r="L37" s="43">
        <v>2092966</v>
      </c>
      <c r="M37" s="37">
        <v>157841</v>
      </c>
      <c r="N37" s="37">
        <v>136931</v>
      </c>
      <c r="O37" s="37">
        <v>0</v>
      </c>
      <c r="P37" s="37">
        <v>13415</v>
      </c>
      <c r="Q37" s="37">
        <v>0</v>
      </c>
      <c r="R37" s="37">
        <v>34402</v>
      </c>
      <c r="S37" s="37">
        <v>0</v>
      </c>
      <c r="T37" s="37">
        <v>736</v>
      </c>
      <c r="U37" s="37">
        <f t="shared" si="2"/>
        <v>48553</v>
      </c>
      <c r="V37" s="37">
        <v>3194</v>
      </c>
      <c r="W37" s="37">
        <f t="shared" si="3"/>
        <v>2675115</v>
      </c>
    </row>
    <row r="38" spans="1:23" ht="21" customHeight="1">
      <c r="A38" s="37">
        <v>4</v>
      </c>
      <c r="B38" s="37">
        <v>37</v>
      </c>
      <c r="C38" s="38">
        <v>215015</v>
      </c>
      <c r="E38" s="42" t="s">
        <v>298</v>
      </c>
      <c r="F38" s="486">
        <v>1167816</v>
      </c>
      <c r="G38" s="545">
        <f t="shared" si="0"/>
        <v>1390835</v>
      </c>
      <c r="H38" s="487">
        <f>'R01基準財政需要額・収入額・交付決定額'!AS100</f>
        <v>715328</v>
      </c>
      <c r="I38" s="487">
        <f>'R01基準財政需要額・収入額・交付決定額'!T100</f>
        <v>117932</v>
      </c>
      <c r="J38" s="498">
        <f t="shared" si="1"/>
        <v>2224095</v>
      </c>
      <c r="L38" s="43">
        <v>1095050</v>
      </c>
      <c r="M38" s="37">
        <v>105601</v>
      </c>
      <c r="N38" s="37">
        <v>61815</v>
      </c>
      <c r="O38" s="37">
        <v>0</v>
      </c>
      <c r="P38" s="37">
        <v>10767</v>
      </c>
      <c r="Q38" s="37">
        <v>0</v>
      </c>
      <c r="R38" s="37">
        <v>27615</v>
      </c>
      <c r="S38" s="37">
        <v>0</v>
      </c>
      <c r="T38" s="37">
        <v>885</v>
      </c>
      <c r="U38" s="37">
        <f t="shared" si="2"/>
        <v>39267</v>
      </c>
      <c r="V38" s="37">
        <v>1011</v>
      </c>
      <c r="W38" s="37">
        <f t="shared" si="3"/>
        <v>1390835</v>
      </c>
    </row>
    <row r="39" spans="1:23" ht="21" customHeight="1">
      <c r="A39" s="37">
        <v>4</v>
      </c>
      <c r="B39" s="37">
        <v>38</v>
      </c>
      <c r="C39" s="38">
        <v>215023</v>
      </c>
      <c r="E39" s="42" t="s">
        <v>299</v>
      </c>
      <c r="F39" s="486">
        <v>888176</v>
      </c>
      <c r="G39" s="545">
        <f t="shared" si="0"/>
        <v>1068089</v>
      </c>
      <c r="H39" s="487">
        <f>'R01基準財政需要額・収入額・交付決定額'!AS101</f>
        <v>827806</v>
      </c>
      <c r="I39" s="487">
        <f>'R01基準財政需要額・収入額・交付決定額'!T101</f>
        <v>83236</v>
      </c>
      <c r="J39" s="498">
        <f t="shared" si="1"/>
        <v>1979131</v>
      </c>
      <c r="L39" s="43">
        <v>833121</v>
      </c>
      <c r="M39" s="37">
        <v>54663</v>
      </c>
      <c r="N39" s="37">
        <v>41933</v>
      </c>
      <c r="O39" s="37">
        <v>0</v>
      </c>
      <c r="P39" s="37">
        <v>8677</v>
      </c>
      <c r="Q39" s="37">
        <v>0</v>
      </c>
      <c r="R39" s="37">
        <v>22254</v>
      </c>
      <c r="S39" s="37">
        <v>0</v>
      </c>
      <c r="T39" s="37">
        <v>689</v>
      </c>
      <c r="U39" s="37">
        <f t="shared" si="2"/>
        <v>31620</v>
      </c>
      <c r="V39" s="37">
        <v>0</v>
      </c>
      <c r="W39" s="37">
        <f t="shared" si="3"/>
        <v>1068089</v>
      </c>
    </row>
    <row r="40" spans="1:23" ht="21" customHeight="1">
      <c r="A40" s="37">
        <v>4</v>
      </c>
      <c r="B40" s="37">
        <v>39</v>
      </c>
      <c r="C40" s="38">
        <v>215031</v>
      </c>
      <c r="E40" s="42" t="s">
        <v>300</v>
      </c>
      <c r="F40" s="486">
        <v>1296547</v>
      </c>
      <c r="G40" s="545">
        <f t="shared" si="0"/>
        <v>1583786</v>
      </c>
      <c r="H40" s="487">
        <f>'R01基準財政需要額・収入額・交付決定額'!AS102</f>
        <v>1413611</v>
      </c>
      <c r="I40" s="487">
        <f>'R01基準財政需要額・収入額・交付決定額'!T102</f>
        <v>142123</v>
      </c>
      <c r="J40" s="498">
        <f t="shared" si="1"/>
        <v>3139520</v>
      </c>
      <c r="L40" s="43">
        <v>1246587</v>
      </c>
      <c r="M40" s="37">
        <v>107700</v>
      </c>
      <c r="N40" s="37">
        <v>76849</v>
      </c>
      <c r="O40" s="37">
        <v>0</v>
      </c>
      <c r="P40" s="37">
        <v>13449</v>
      </c>
      <c r="Q40" s="37">
        <v>0</v>
      </c>
      <c r="R40" s="37">
        <v>34489</v>
      </c>
      <c r="S40" s="37">
        <v>0</v>
      </c>
      <c r="T40" s="37">
        <v>1776</v>
      </c>
      <c r="U40" s="37">
        <f t="shared" si="2"/>
        <v>49714</v>
      </c>
      <c r="V40" s="37">
        <v>728</v>
      </c>
      <c r="W40" s="37">
        <f t="shared" si="3"/>
        <v>1583786</v>
      </c>
    </row>
    <row r="41" spans="1:23" ht="21" customHeight="1">
      <c r="A41" s="37">
        <v>4</v>
      </c>
      <c r="B41" s="37">
        <v>40</v>
      </c>
      <c r="C41" s="38">
        <v>215040</v>
      </c>
      <c r="E41" s="42" t="s">
        <v>301</v>
      </c>
      <c r="F41" s="486">
        <v>536552</v>
      </c>
      <c r="G41" s="545">
        <f t="shared" si="0"/>
        <v>647827</v>
      </c>
      <c r="H41" s="487">
        <f>'R01基準財政需要額・収入額・交付決定額'!AS103</f>
        <v>1247741</v>
      </c>
      <c r="I41" s="487">
        <f>'R01基準財政需要額・収入額・交付決定額'!T103</f>
        <v>64766</v>
      </c>
      <c r="J41" s="498">
        <f t="shared" si="1"/>
        <v>1960334</v>
      </c>
      <c r="L41" s="43">
        <v>508674</v>
      </c>
      <c r="M41" s="37">
        <v>27789</v>
      </c>
      <c r="N41" s="37">
        <v>29212</v>
      </c>
      <c r="O41" s="37">
        <v>0</v>
      </c>
      <c r="P41" s="37">
        <v>7765</v>
      </c>
      <c r="Q41" s="37">
        <v>0</v>
      </c>
      <c r="R41" s="37">
        <v>19916</v>
      </c>
      <c r="S41" s="37">
        <v>0</v>
      </c>
      <c r="T41" s="37">
        <v>6533</v>
      </c>
      <c r="U41" s="37">
        <f t="shared" si="2"/>
        <v>34214</v>
      </c>
      <c r="V41" s="37">
        <v>0</v>
      </c>
      <c r="W41" s="37">
        <f t="shared" si="3"/>
        <v>647827</v>
      </c>
    </row>
    <row r="42" spans="1:23" ht="21" customHeight="1">
      <c r="A42" s="37">
        <v>4</v>
      </c>
      <c r="B42" s="37">
        <v>41</v>
      </c>
      <c r="C42" s="38">
        <v>215058</v>
      </c>
      <c r="E42" s="42" t="s">
        <v>302</v>
      </c>
      <c r="F42" s="486">
        <v>1368029</v>
      </c>
      <c r="G42" s="545">
        <f t="shared" si="0"/>
        <v>1730398</v>
      </c>
      <c r="H42" s="487">
        <f>'R01基準財政需要額・収入額・交付決定額'!AS104</f>
        <v>1939377</v>
      </c>
      <c r="I42" s="487">
        <f>'R01基準財政需要額・収入額・交付決定額'!T104</f>
        <v>149533</v>
      </c>
      <c r="J42" s="498">
        <f t="shared" si="1"/>
        <v>3819308</v>
      </c>
      <c r="L42" s="43">
        <v>1365837</v>
      </c>
      <c r="M42" s="37">
        <v>92230</v>
      </c>
      <c r="N42" s="37">
        <v>83105</v>
      </c>
      <c r="O42" s="37">
        <v>0</v>
      </c>
      <c r="P42" s="37">
        <v>24178</v>
      </c>
      <c r="Q42" s="37">
        <v>0</v>
      </c>
      <c r="R42" s="37">
        <v>62003</v>
      </c>
      <c r="S42" s="37">
        <v>0</v>
      </c>
      <c r="T42" s="37">
        <v>9682</v>
      </c>
      <c r="U42" s="37">
        <f t="shared" si="2"/>
        <v>95863</v>
      </c>
      <c r="V42" s="37">
        <v>955</v>
      </c>
      <c r="W42" s="37">
        <f t="shared" si="3"/>
        <v>1730398</v>
      </c>
    </row>
    <row r="43" spans="1:23" ht="21" customHeight="1">
      <c r="A43" s="37">
        <v>4</v>
      </c>
      <c r="B43" s="37">
        <v>42</v>
      </c>
      <c r="C43" s="38">
        <v>215066</v>
      </c>
      <c r="E43" s="42" t="s">
        <v>303</v>
      </c>
      <c r="F43" s="486">
        <v>898893</v>
      </c>
      <c r="G43" s="545">
        <f t="shared" si="0"/>
        <v>1182499</v>
      </c>
      <c r="H43" s="487">
        <f>'R01基準財政需要額・収入額・交付決定額'!AS105</f>
        <v>2349948</v>
      </c>
      <c r="I43" s="487">
        <f>'R01基準財政需要額・収入額・交付決定額'!T105</f>
        <v>118224</v>
      </c>
      <c r="J43" s="498">
        <f t="shared" si="1"/>
        <v>3650671</v>
      </c>
      <c r="L43" s="43">
        <v>943445</v>
      </c>
      <c r="M43" s="37">
        <v>66440</v>
      </c>
      <c r="N43" s="37">
        <v>63247</v>
      </c>
      <c r="O43" s="37">
        <v>0</v>
      </c>
      <c r="P43" s="37">
        <v>20396</v>
      </c>
      <c r="Q43" s="37">
        <v>0</v>
      </c>
      <c r="R43" s="37">
        <v>52306</v>
      </c>
      <c r="S43" s="37">
        <v>0</v>
      </c>
      <c r="T43" s="37">
        <v>22726</v>
      </c>
      <c r="U43" s="37">
        <f t="shared" si="2"/>
        <v>95428</v>
      </c>
      <c r="V43" s="37">
        <v>1166</v>
      </c>
      <c r="W43" s="37">
        <f t="shared" si="3"/>
        <v>1182499</v>
      </c>
    </row>
    <row r="44" spans="1:23" ht="21" customHeight="1">
      <c r="A44" s="37">
        <v>4</v>
      </c>
      <c r="B44" s="37">
        <v>43</v>
      </c>
      <c r="C44" s="38">
        <v>215074</v>
      </c>
      <c r="E44" s="42" t="s">
        <v>304</v>
      </c>
      <c r="F44" s="486">
        <v>189631</v>
      </c>
      <c r="G44" s="545">
        <f t="shared" si="0"/>
        <v>281253</v>
      </c>
      <c r="H44" s="487">
        <f>'R01基準財政需要額・収入額・交付決定額'!AS106</f>
        <v>1168629</v>
      </c>
      <c r="I44" s="487">
        <f>'R01基準財政需要額・収入額・交付決定額'!T106</f>
        <v>40099</v>
      </c>
      <c r="J44" s="498">
        <f t="shared" si="1"/>
        <v>1489981</v>
      </c>
      <c r="L44" s="43">
        <v>230602</v>
      </c>
      <c r="M44" s="37">
        <v>21173</v>
      </c>
      <c r="N44" s="37">
        <v>17040</v>
      </c>
      <c r="O44" s="37">
        <v>0</v>
      </c>
      <c r="P44" s="37">
        <v>8045</v>
      </c>
      <c r="Q44" s="37">
        <v>0</v>
      </c>
      <c r="R44" s="37">
        <v>20635</v>
      </c>
      <c r="S44" s="37">
        <v>0</v>
      </c>
      <c r="T44" s="37">
        <v>11757</v>
      </c>
      <c r="U44" s="37">
        <f t="shared" si="2"/>
        <v>40437</v>
      </c>
      <c r="V44" s="37">
        <v>0</v>
      </c>
      <c r="W44" s="37">
        <f t="shared" si="3"/>
        <v>281253</v>
      </c>
    </row>
    <row r="45" spans="1:23" ht="21" customHeight="1">
      <c r="A45" s="37">
        <v>4</v>
      </c>
      <c r="B45" s="37">
        <v>44</v>
      </c>
      <c r="C45" s="38">
        <v>215210</v>
      </c>
      <c r="E45" s="42" t="s">
        <v>305</v>
      </c>
      <c r="F45" s="486">
        <v>2465535</v>
      </c>
      <c r="G45" s="545">
        <f t="shared" si="0"/>
        <v>3035281</v>
      </c>
      <c r="H45" s="487">
        <f>'R01基準財政需要額・収入額・交付決定額'!AS107</f>
        <v>1302212</v>
      </c>
      <c r="I45" s="487">
        <f>'R01基準財政需要額・収入額・交付決定額'!T107</f>
        <v>254690</v>
      </c>
      <c r="J45" s="498">
        <f t="shared" si="1"/>
        <v>4592183</v>
      </c>
      <c r="L45" s="43">
        <v>2385340</v>
      </c>
      <c r="M45" s="37">
        <v>212557</v>
      </c>
      <c r="N45" s="37">
        <v>136493</v>
      </c>
      <c r="O45" s="37">
        <v>0</v>
      </c>
      <c r="P45" s="37">
        <v>23223</v>
      </c>
      <c r="Q45" s="37">
        <v>0</v>
      </c>
      <c r="R45" s="37">
        <v>59556</v>
      </c>
      <c r="S45" s="37">
        <v>0</v>
      </c>
      <c r="T45" s="37">
        <v>1979</v>
      </c>
      <c r="U45" s="37">
        <f t="shared" si="2"/>
        <v>84758</v>
      </c>
      <c r="V45" s="37">
        <v>1711</v>
      </c>
      <c r="W45" s="37">
        <f t="shared" si="3"/>
        <v>3035281</v>
      </c>
    </row>
    <row r="46" spans="1:23" ht="21" customHeight="1" thickBot="1">
      <c r="A46" s="37">
        <v>8</v>
      </c>
      <c r="B46" s="37">
        <v>47</v>
      </c>
      <c r="C46" s="38">
        <v>216046</v>
      </c>
      <c r="E46" s="44" t="s">
        <v>306</v>
      </c>
      <c r="F46" s="489">
        <v>552496</v>
      </c>
      <c r="G46" s="547">
        <f t="shared" si="0"/>
        <v>667916</v>
      </c>
      <c r="H46" s="487">
        <f>'R01基準財政需要額・収入額・交付決定額'!AS108</f>
        <v>941923</v>
      </c>
      <c r="I46" s="504">
        <f>'R01基準財政需要額・収入額・交付決定額'!T108</f>
        <v>57242</v>
      </c>
      <c r="J46" s="499">
        <f>SUM(G46:I46)</f>
        <v>1667081</v>
      </c>
      <c r="L46" s="43">
        <v>514500</v>
      </c>
      <c r="M46" s="37">
        <v>18472</v>
      </c>
      <c r="N46" s="37">
        <v>12127</v>
      </c>
      <c r="O46" s="37">
        <v>0</v>
      </c>
      <c r="P46" s="37">
        <v>6210</v>
      </c>
      <c r="Q46" s="37">
        <v>0</v>
      </c>
      <c r="R46" s="37">
        <v>15929</v>
      </c>
      <c r="S46" s="37">
        <v>0</v>
      </c>
      <c r="T46" s="37">
        <v>1512</v>
      </c>
      <c r="U46" s="37">
        <f t="shared" si="2"/>
        <v>23651</v>
      </c>
      <c r="V46" s="37">
        <v>0</v>
      </c>
      <c r="W46" s="37">
        <f t="shared" si="3"/>
        <v>667916</v>
      </c>
    </row>
    <row r="47" spans="5:10" ht="21" customHeight="1" thickBot="1" thickTop="1">
      <c r="E47" s="45" t="s">
        <v>264</v>
      </c>
      <c r="F47" s="490">
        <f>SUM(F5:F25)</f>
        <v>238156668</v>
      </c>
      <c r="G47" s="548">
        <f>SUM(G5:G25)</f>
        <v>285612158</v>
      </c>
      <c r="H47" s="491">
        <f>SUM(H5:H25)</f>
        <v>108011231</v>
      </c>
      <c r="I47" s="491">
        <f>SUM(I5:I25)</f>
        <v>21166182</v>
      </c>
      <c r="J47" s="500">
        <f>SUM(J5:J25)</f>
        <v>414789571</v>
      </c>
    </row>
    <row r="48" spans="5:10" ht="21" customHeight="1" thickBot="1" thickTop="1">
      <c r="E48" s="375" t="s">
        <v>266</v>
      </c>
      <c r="F48" s="492">
        <f>SUM(F26:F46)</f>
        <v>43137127</v>
      </c>
      <c r="G48" s="549">
        <f>SUM(G26:G46)</f>
        <v>51722782</v>
      </c>
      <c r="H48" s="493">
        <f>SUM(H26:H46)</f>
        <v>29050443</v>
      </c>
      <c r="I48" s="493">
        <f>SUM(I26:I46)</f>
        <v>4186437</v>
      </c>
      <c r="J48" s="501">
        <f>SUM(J26:J46)</f>
        <v>84959662</v>
      </c>
    </row>
    <row r="49" spans="5:10" ht="21" customHeight="1" thickTop="1">
      <c r="E49" s="374" t="s">
        <v>265</v>
      </c>
      <c r="F49" s="494">
        <f>SUM(F47:F48)</f>
        <v>281293795</v>
      </c>
      <c r="G49" s="550">
        <f>SUM(G47:G48)</f>
        <v>337334940</v>
      </c>
      <c r="H49" s="495">
        <f>SUM(H47:H48)</f>
        <v>137061674</v>
      </c>
      <c r="I49" s="495">
        <f>SUM(I47:I48)</f>
        <v>25352619</v>
      </c>
      <c r="J49" s="502">
        <f>SUM(J47:J48)</f>
        <v>499749233</v>
      </c>
    </row>
    <row r="50" ht="6.75" customHeight="1"/>
    <row r="51" ht="12">
      <c r="E51" s="37" t="s">
        <v>460</v>
      </c>
    </row>
    <row r="859" ht="12">
      <c r="R859" s="37">
        <v>4739708</v>
      </c>
    </row>
    <row r="907" ht="12">
      <c r="R907" s="37">
        <v>1106202</v>
      </c>
    </row>
    <row r="955" ht="12">
      <c r="R955" s="37">
        <v>5845910</v>
      </c>
    </row>
  </sheetData>
  <sheetProtection/>
  <autoFilter ref="A2:A51"/>
  <printOptions/>
  <pageMargins left="0.7874015748031497" right="0.7874015748031497" top="0.7874015748031497" bottom="0.7874015748031497" header="0.5905511811023622" footer="0.3543307086614173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9.58203125" style="19" customWidth="1"/>
    <col min="2" max="4" width="15.66015625" style="20" customWidth="1"/>
    <col min="5" max="5" width="8.83203125" style="388" customWidth="1"/>
    <col min="6" max="6" width="4.58203125" style="20" customWidth="1"/>
    <col min="7" max="7" width="2" style="389" customWidth="1"/>
    <col min="8" max="16384" width="8.83203125" style="20" customWidth="1"/>
  </cols>
  <sheetData>
    <row r="1" ht="17.25">
      <c r="A1" s="387" t="s">
        <v>468</v>
      </c>
    </row>
    <row r="2" spans="1:7" ht="12.75" customHeight="1">
      <c r="A2" s="572" t="s">
        <v>461</v>
      </c>
      <c r="B2" s="513" t="s">
        <v>464</v>
      </c>
      <c r="C2" s="513" t="s">
        <v>465</v>
      </c>
      <c r="D2" s="513" t="s">
        <v>466</v>
      </c>
      <c r="E2" s="396" t="s">
        <v>463</v>
      </c>
      <c r="F2" s="396"/>
      <c r="G2" s="397"/>
    </row>
    <row r="3" spans="1:7" ht="12.75" customHeight="1">
      <c r="A3" s="573"/>
      <c r="B3" s="514" t="s">
        <v>268</v>
      </c>
      <c r="C3" s="514" t="s">
        <v>269</v>
      </c>
      <c r="D3" s="514" t="s">
        <v>270</v>
      </c>
      <c r="E3" s="398" t="s">
        <v>462</v>
      </c>
      <c r="F3" s="398"/>
      <c r="G3" s="399"/>
    </row>
    <row r="4" spans="1:7" ht="21" customHeight="1">
      <c r="A4" s="505" t="s">
        <v>307</v>
      </c>
      <c r="B4" s="515">
        <v>0.87</v>
      </c>
      <c r="C4" s="515">
        <v>0.88</v>
      </c>
      <c r="D4" s="515">
        <f>ROUND('R01基準財政需要額・収入額・交付決定額'!AF6/'R01基準財政需要額・収入額・交付決定額'!W6,2)</f>
        <v>0.87</v>
      </c>
      <c r="E4" s="507"/>
      <c r="F4" s="24">
        <f>ROUND((D4+C4+B4)/3,2)</f>
        <v>0.87</v>
      </c>
      <c r="G4" s="393"/>
    </row>
    <row r="5" spans="1:7" ht="21" customHeight="1">
      <c r="A5" s="505" t="s">
        <v>308</v>
      </c>
      <c r="B5" s="515">
        <v>0.89</v>
      </c>
      <c r="C5" s="515">
        <v>0.88</v>
      </c>
      <c r="D5" s="515">
        <f>ROUND('R01基準財政需要額・収入額・交付決定額'!AF10/'R01基準財政需要額・収入額・交付決定額'!W10,2)</f>
        <v>0.88</v>
      </c>
      <c r="E5" s="507"/>
      <c r="F5" s="24">
        <f aca="true" t="shared" si="0" ref="F5:F45">ROUND((D5+C5+B5)/3,2)</f>
        <v>0.88</v>
      </c>
      <c r="G5" s="393"/>
    </row>
    <row r="6" spans="1:7" ht="21" customHeight="1">
      <c r="A6" s="505" t="s">
        <v>258</v>
      </c>
      <c r="B6" s="515">
        <v>0.53</v>
      </c>
      <c r="C6" s="515">
        <v>0.53</v>
      </c>
      <c r="D6" s="515">
        <f>ROUND('R01基準財政需要額・収入額・交付決定額'!AF15/'R01基準財政需要額・収入額・交付決定額'!W15,2)</f>
        <v>0.52</v>
      </c>
      <c r="E6" s="507"/>
      <c r="F6" s="24">
        <f t="shared" si="0"/>
        <v>0.53</v>
      </c>
      <c r="G6" s="393"/>
    </row>
    <row r="7" spans="1:7" ht="21" customHeight="1">
      <c r="A7" s="505" t="s">
        <v>309</v>
      </c>
      <c r="B7" s="515">
        <v>0.74</v>
      </c>
      <c r="C7" s="515">
        <v>0.74</v>
      </c>
      <c r="D7" s="515">
        <f>ROUND('R01基準財政需要額・収入額・交付決定額'!AF27/'R01基準財政需要額・収入額・交付決定額'!W27,2)</f>
        <v>0.73</v>
      </c>
      <c r="E7" s="507"/>
      <c r="F7" s="24">
        <f t="shared" si="0"/>
        <v>0.74</v>
      </c>
      <c r="G7" s="393"/>
    </row>
    <row r="8" spans="1:7" ht="21" customHeight="1">
      <c r="A8" s="505" t="s">
        <v>259</v>
      </c>
      <c r="B8" s="515">
        <v>0.62</v>
      </c>
      <c r="C8" s="515">
        <v>0.63</v>
      </c>
      <c r="D8" s="515">
        <f>ROUND('R01基準財政需要額・収入額・交付決定額'!AF31/'R01基準財政需要額・収入額・交付決定額'!W31,2)</f>
        <v>0.61</v>
      </c>
      <c r="E8" s="507"/>
      <c r="F8" s="24">
        <f t="shared" si="0"/>
        <v>0.62</v>
      </c>
      <c r="G8" s="393"/>
    </row>
    <row r="9" spans="1:7" ht="21" customHeight="1">
      <c r="A9" s="505" t="s">
        <v>260</v>
      </c>
      <c r="B9" s="515">
        <v>0.5</v>
      </c>
      <c r="C9" s="515">
        <v>0.5</v>
      </c>
      <c r="D9" s="515">
        <f>ROUND('R01基準財政需要額・収入額・交付決定額'!AF39/'R01基準財政需要額・収入額・交付決定額'!W39,2)</f>
        <v>0.51</v>
      </c>
      <c r="E9" s="507"/>
      <c r="F9" s="24">
        <f t="shared" si="0"/>
        <v>0.5</v>
      </c>
      <c r="G9" s="393"/>
    </row>
    <row r="10" spans="1:7" ht="21" customHeight="1">
      <c r="A10" s="505" t="s">
        <v>310</v>
      </c>
      <c r="B10" s="515">
        <v>0.56</v>
      </c>
      <c r="C10" s="515">
        <v>0.55</v>
      </c>
      <c r="D10" s="515">
        <f>ROUND('R01基準財政需要額・収入額・交付決定額'!AF49/'R01基準財政需要額・収入額・交付決定額'!W49,2)</f>
        <v>0.55</v>
      </c>
      <c r="E10" s="507"/>
      <c r="F10" s="24">
        <f t="shared" si="0"/>
        <v>0.55</v>
      </c>
      <c r="G10" s="393"/>
    </row>
    <row r="11" spans="1:7" ht="21" customHeight="1">
      <c r="A11" s="505" t="s">
        <v>311</v>
      </c>
      <c r="B11" s="515">
        <v>0.62</v>
      </c>
      <c r="C11" s="515">
        <v>0.63</v>
      </c>
      <c r="D11" s="515">
        <f>ROUND('R01基準財政需要額・収入額・交付決定額'!AF50/'R01基準財政需要額・収入額・交付決定額'!W50,2)</f>
        <v>0.65</v>
      </c>
      <c r="E11" s="507"/>
      <c r="F11" s="24">
        <f t="shared" si="0"/>
        <v>0.63</v>
      </c>
      <c r="G11" s="393"/>
    </row>
    <row r="12" spans="1:7" ht="21" customHeight="1">
      <c r="A12" s="505" t="s">
        <v>312</v>
      </c>
      <c r="B12" s="515">
        <v>0.77</v>
      </c>
      <c r="C12" s="515">
        <v>0.77</v>
      </c>
      <c r="D12" s="515">
        <f>ROUND('R01基準財政需要額・収入額・交付決定額'!AF51/'R01基準財政需要額・収入額・交付決定額'!W51,2)</f>
        <v>0.77</v>
      </c>
      <c r="E12" s="507"/>
      <c r="F12" s="24">
        <f t="shared" si="0"/>
        <v>0.77</v>
      </c>
      <c r="G12" s="393"/>
    </row>
    <row r="13" spans="1:7" ht="21" customHeight="1">
      <c r="A13" s="505" t="s">
        <v>313</v>
      </c>
      <c r="B13" s="515">
        <v>0.46</v>
      </c>
      <c r="C13" s="515">
        <v>0.47</v>
      </c>
      <c r="D13" s="515">
        <f>ROUND('R01基準財政需要額・収入額・交付決定額'!AF52/'R01基準財政需要額・収入額・交付決定額'!W52,2)</f>
        <v>0.46</v>
      </c>
      <c r="E13" s="507"/>
      <c r="F13" s="24">
        <f t="shared" si="0"/>
        <v>0.46</v>
      </c>
      <c r="G13" s="393"/>
    </row>
    <row r="14" spans="1:7" ht="21" customHeight="1">
      <c r="A14" s="505" t="s">
        <v>314</v>
      </c>
      <c r="B14" s="515">
        <v>0.81</v>
      </c>
      <c r="C14" s="515">
        <v>0.81</v>
      </c>
      <c r="D14" s="515">
        <f>ROUND('R01基準財政需要額・収入額・交付決定額'!AF60/'R01基準財政需要額・収入額・交付決定額'!W60,2)</f>
        <v>0.83</v>
      </c>
      <c r="E14" s="507"/>
      <c r="F14" s="24">
        <f t="shared" si="0"/>
        <v>0.82</v>
      </c>
      <c r="G14" s="393"/>
    </row>
    <row r="15" spans="1:7" ht="21" customHeight="1">
      <c r="A15" s="505" t="s">
        <v>315</v>
      </c>
      <c r="B15" s="515">
        <v>0.68</v>
      </c>
      <c r="C15" s="515">
        <v>0.69</v>
      </c>
      <c r="D15" s="515">
        <f>ROUND('R01基準財政需要額・収入額・交付決定額'!AF61/'R01基準財政需要額・収入額・交付決定額'!W61,2)</f>
        <v>0.68</v>
      </c>
      <c r="E15" s="507"/>
      <c r="F15" s="24">
        <f t="shared" si="0"/>
        <v>0.68</v>
      </c>
      <c r="G15" s="393"/>
    </row>
    <row r="16" spans="1:7" ht="21" customHeight="1">
      <c r="A16" s="505" t="s">
        <v>316</v>
      </c>
      <c r="B16" s="515">
        <v>0.88</v>
      </c>
      <c r="C16" s="515">
        <v>0.9</v>
      </c>
      <c r="D16" s="515">
        <f>ROUND('R01基準財政需要額・収入額・交付決定額'!AF62/'R01基準財政需要額・収入額・交付決定額'!W62,2)</f>
        <v>0.89</v>
      </c>
      <c r="E16" s="507"/>
      <c r="F16" s="24">
        <f t="shared" si="0"/>
        <v>0.89</v>
      </c>
      <c r="G16" s="393"/>
    </row>
    <row r="17" spans="1:7" ht="21" customHeight="1">
      <c r="A17" s="505" t="s">
        <v>317</v>
      </c>
      <c r="B17" s="515">
        <v>0.89</v>
      </c>
      <c r="C17" s="515">
        <v>0.87</v>
      </c>
      <c r="D17" s="515">
        <f>ROUND('R01基準財政需要額・収入額・交付決定額'!AF66/'R01基準財政需要額・収入額・交付決定額'!W66,2)</f>
        <v>0.89</v>
      </c>
      <c r="E17" s="507"/>
      <c r="F17" s="24">
        <f t="shared" si="0"/>
        <v>0.88</v>
      </c>
      <c r="G17" s="393"/>
    </row>
    <row r="18" spans="1:7" ht="21" customHeight="1">
      <c r="A18" s="505" t="s">
        <v>318</v>
      </c>
      <c r="B18" s="515">
        <v>0.4</v>
      </c>
      <c r="C18" s="515">
        <v>0.4</v>
      </c>
      <c r="D18" s="515">
        <f>ROUND('R01基準財政需要額・収入額・交付決定額'!AF70/'R01基準財政需要額・収入額・交付決定額'!W70,2)</f>
        <v>0.4</v>
      </c>
      <c r="E18" s="507"/>
      <c r="F18" s="24">
        <f t="shared" si="0"/>
        <v>0.4</v>
      </c>
      <c r="G18" s="393"/>
    </row>
    <row r="19" spans="1:7" ht="21" customHeight="1">
      <c r="A19" s="505" t="s">
        <v>319</v>
      </c>
      <c r="B19" s="515">
        <v>0.77</v>
      </c>
      <c r="C19" s="515">
        <v>0.8</v>
      </c>
      <c r="D19" s="515">
        <f>ROUND('R01基準財政需要額・収入額・交付決定額'!AF71/'R01基準財政需要額・収入額・交付決定額'!W71,2)</f>
        <v>0.78</v>
      </c>
      <c r="E19" s="507"/>
      <c r="F19" s="24">
        <f t="shared" si="0"/>
        <v>0.78</v>
      </c>
      <c r="G19" s="393"/>
    </row>
    <row r="20" spans="1:7" ht="21" customHeight="1">
      <c r="A20" s="505" t="s">
        <v>320</v>
      </c>
      <c r="B20" s="515">
        <v>0.31</v>
      </c>
      <c r="C20" s="515">
        <v>0.31</v>
      </c>
      <c r="D20" s="515">
        <f>ROUND('R01基準財政需要額・収入額・交付決定額'!AF72/'R01基準財政需要額・収入額・交付決定額'!W72,2)</f>
        <v>0.32</v>
      </c>
      <c r="E20" s="507"/>
      <c r="F20" s="24">
        <f t="shared" si="0"/>
        <v>0.31</v>
      </c>
      <c r="G20" s="393"/>
    </row>
    <row r="21" spans="1:7" ht="21" customHeight="1">
      <c r="A21" s="505" t="s">
        <v>321</v>
      </c>
      <c r="B21" s="515">
        <v>0.59</v>
      </c>
      <c r="C21" s="515">
        <v>0.58</v>
      </c>
      <c r="D21" s="515">
        <f>ROUND('R01基準財政需要額・収入額・交付決定額'!AF73/'R01基準財政需要額・収入額・交付決定額'!W73,2)</f>
        <v>0.58</v>
      </c>
      <c r="E21" s="507"/>
      <c r="F21" s="24">
        <f t="shared" si="0"/>
        <v>0.58</v>
      </c>
      <c r="G21" s="393"/>
    </row>
    <row r="22" spans="1:7" ht="21" customHeight="1">
      <c r="A22" s="505" t="s">
        <v>322</v>
      </c>
      <c r="B22" s="515">
        <v>0.31</v>
      </c>
      <c r="C22" s="515">
        <v>0.31</v>
      </c>
      <c r="D22" s="515">
        <f>ROUND('R01基準財政需要額・収入額・交付決定額'!AF74/'R01基準財政需要額・収入額・交付決定額'!W74,2)</f>
        <v>0.31</v>
      </c>
      <c r="E22" s="507"/>
      <c r="F22" s="24">
        <f t="shared" si="0"/>
        <v>0.31</v>
      </c>
      <c r="G22" s="393"/>
    </row>
    <row r="23" spans="1:7" ht="21" customHeight="1">
      <c r="A23" s="505" t="s">
        <v>323</v>
      </c>
      <c r="B23" s="515">
        <v>0.34</v>
      </c>
      <c r="C23" s="515">
        <v>0.34</v>
      </c>
      <c r="D23" s="515">
        <f>ROUND('R01基準財政需要額・収入額・交付決定額'!AF75/'R01基準財政需要額・収入額・交付決定額'!W75,2)</f>
        <v>0.34</v>
      </c>
      <c r="E23" s="507"/>
      <c r="F23" s="24">
        <f t="shared" si="0"/>
        <v>0.34</v>
      </c>
      <c r="G23" s="393"/>
    </row>
    <row r="24" spans="1:7" ht="21" customHeight="1">
      <c r="A24" s="505" t="s">
        <v>262</v>
      </c>
      <c r="B24" s="515">
        <v>0.49</v>
      </c>
      <c r="C24" s="515">
        <v>0.49</v>
      </c>
      <c r="D24" s="515">
        <f>ROUND('R01基準財政需要額・収入額・交付決定額'!AF76/'R01基準財政需要額・収入額・交付決定額'!W76,2)</f>
        <v>0.49</v>
      </c>
      <c r="E24" s="507"/>
      <c r="F24" s="24">
        <f t="shared" si="0"/>
        <v>0.49</v>
      </c>
      <c r="G24" s="393"/>
    </row>
    <row r="25" spans="1:7" ht="21" customHeight="1">
      <c r="A25" s="505" t="s">
        <v>324</v>
      </c>
      <c r="B25" s="515">
        <v>0.96</v>
      </c>
      <c r="C25" s="515">
        <v>0.96</v>
      </c>
      <c r="D25" s="515">
        <f>ROUND('R01基準財政需要額・収入額・交付決定額'!AF81/'R01基準財政需要額・収入額・交付決定額'!W81,2)</f>
        <v>0.95</v>
      </c>
      <c r="E25" s="507"/>
      <c r="F25" s="24">
        <f t="shared" si="0"/>
        <v>0.96</v>
      </c>
      <c r="G25" s="393"/>
    </row>
    <row r="26" spans="1:7" ht="21" customHeight="1">
      <c r="A26" s="505" t="s">
        <v>325</v>
      </c>
      <c r="B26" s="515">
        <v>0.72</v>
      </c>
      <c r="C26" s="515">
        <v>0.71</v>
      </c>
      <c r="D26" s="515">
        <f>ROUND('R01基準財政需要額・収入額・交付決定額'!AF82/'R01基準財政需要額・収入額・交付決定額'!W82,2)</f>
        <v>0.72</v>
      </c>
      <c r="E26" s="507"/>
      <c r="F26" s="24">
        <f t="shared" si="0"/>
        <v>0.72</v>
      </c>
      <c r="G26" s="393"/>
    </row>
    <row r="27" spans="1:7" ht="21" customHeight="1">
      <c r="A27" s="505" t="s">
        <v>326</v>
      </c>
      <c r="B27" s="515">
        <v>0.63</v>
      </c>
      <c r="C27" s="515">
        <v>0.63</v>
      </c>
      <c r="D27" s="515">
        <f>ROUND('R01基準財政需要額・収入額・交付決定額'!AF83/'R01基準財政需要額・収入額・交付決定額'!W83,2)</f>
        <v>0.63</v>
      </c>
      <c r="E27" s="507"/>
      <c r="F27" s="24">
        <f t="shared" si="0"/>
        <v>0.63</v>
      </c>
      <c r="G27" s="393"/>
    </row>
    <row r="28" spans="1:7" ht="21" customHeight="1">
      <c r="A28" s="505" t="s">
        <v>327</v>
      </c>
      <c r="B28" s="515">
        <v>0.72</v>
      </c>
      <c r="C28" s="515">
        <v>0.74</v>
      </c>
      <c r="D28" s="515">
        <f>ROUND('R01基準財政需要額・収入額・交付決定額'!AF84/'R01基準財政需要額・収入額・交付決定額'!W84,2)</f>
        <v>0.72</v>
      </c>
      <c r="E28" s="507"/>
      <c r="F28" s="24">
        <f t="shared" si="0"/>
        <v>0.73</v>
      </c>
      <c r="G28" s="393"/>
    </row>
    <row r="29" spans="1:7" ht="21" customHeight="1">
      <c r="A29" s="505" t="s">
        <v>395</v>
      </c>
      <c r="B29" s="515">
        <v>0.51</v>
      </c>
      <c r="C29" s="515">
        <v>0.5</v>
      </c>
      <c r="D29" s="515">
        <f>ROUND('R01基準財政需要額・収入額・交付決定額'!AF85/'R01基準財政需要額・収入額・交付決定額'!W85,2)</f>
        <v>0.55</v>
      </c>
      <c r="E29" s="507"/>
      <c r="F29" s="24">
        <f t="shared" si="0"/>
        <v>0.52</v>
      </c>
      <c r="G29" s="393"/>
    </row>
    <row r="30" spans="1:7" ht="21" customHeight="1">
      <c r="A30" s="505" t="s">
        <v>328</v>
      </c>
      <c r="B30" s="515">
        <v>0.72</v>
      </c>
      <c r="C30" s="515">
        <v>0.73</v>
      </c>
      <c r="D30" s="515">
        <f>ROUND('R01基準財政需要額・収入額・交付決定額'!AF86/'R01基準財政需要額・収入額・交付決定額'!W86,2)</f>
        <v>0.71</v>
      </c>
      <c r="E30" s="507"/>
      <c r="F30" s="24">
        <f t="shared" si="0"/>
        <v>0.72</v>
      </c>
      <c r="G30" s="393"/>
    </row>
    <row r="31" spans="1:7" ht="21" customHeight="1">
      <c r="A31" s="505" t="s">
        <v>329</v>
      </c>
      <c r="B31" s="515">
        <v>0.63</v>
      </c>
      <c r="C31" s="515">
        <v>0.63</v>
      </c>
      <c r="D31" s="515">
        <f>ROUND('R01基準財政需要額・収入額・交付決定額'!AF87/'R01基準財政需要額・収入額・交付決定額'!W87,2)</f>
        <v>0.64</v>
      </c>
      <c r="E31" s="507"/>
      <c r="F31" s="24">
        <f t="shared" si="0"/>
        <v>0.63</v>
      </c>
      <c r="G31" s="393"/>
    </row>
    <row r="32" spans="1:7" ht="21" customHeight="1">
      <c r="A32" s="505" t="s">
        <v>330</v>
      </c>
      <c r="B32" s="515">
        <v>0.65</v>
      </c>
      <c r="C32" s="515">
        <v>0.65</v>
      </c>
      <c r="D32" s="515">
        <f>ROUND('R01基準財政需要額・収入額・交付決定額'!AF88/'R01基準財政需要額・収入額・交付決定額'!W88,2)</f>
        <v>0.63</v>
      </c>
      <c r="E32" s="507"/>
      <c r="F32" s="24">
        <f t="shared" si="0"/>
        <v>0.64</v>
      </c>
      <c r="G32" s="393"/>
    </row>
    <row r="33" spans="1:7" ht="21" customHeight="1">
      <c r="A33" s="505" t="s">
        <v>263</v>
      </c>
      <c r="B33" s="515">
        <v>0.48</v>
      </c>
      <c r="C33" s="515">
        <v>0.47</v>
      </c>
      <c r="D33" s="515">
        <f>ROUND('R01基準財政需要額・収入額・交付決定額'!AF89/'R01基準財政需要額・収入額・交付決定額'!W89,2)</f>
        <v>0.48</v>
      </c>
      <c r="E33" s="507"/>
      <c r="F33" s="24">
        <f t="shared" si="0"/>
        <v>0.48</v>
      </c>
      <c r="G33" s="393"/>
    </row>
    <row r="34" spans="1:7" ht="21" customHeight="1">
      <c r="A34" s="505" t="s">
        <v>331</v>
      </c>
      <c r="B34" s="515">
        <v>0.64</v>
      </c>
      <c r="C34" s="515">
        <v>0.64</v>
      </c>
      <c r="D34" s="515">
        <f>ROUND('R01基準財政需要額・収入額・交付決定額'!AF97/'R01基準財政需要額・収入額・交付決定額'!W97,2)</f>
        <v>0.63</v>
      </c>
      <c r="E34" s="507"/>
      <c r="F34" s="24">
        <f t="shared" si="0"/>
        <v>0.64</v>
      </c>
      <c r="G34" s="393"/>
    </row>
    <row r="35" spans="1:7" ht="21" customHeight="1">
      <c r="A35" s="505" t="s">
        <v>332</v>
      </c>
      <c r="B35" s="515">
        <v>0.64</v>
      </c>
      <c r="C35" s="515">
        <v>0.64</v>
      </c>
      <c r="D35" s="515">
        <f>ROUND('R01基準財政需要額・収入額・交付決定額'!AF98/'R01基準財政需要額・収入額・交付決定額'!W98,2)</f>
        <v>0.63</v>
      </c>
      <c r="E35" s="507"/>
      <c r="F35" s="24">
        <f t="shared" si="0"/>
        <v>0.64</v>
      </c>
      <c r="G35" s="393"/>
    </row>
    <row r="36" spans="1:7" ht="21" customHeight="1">
      <c r="A36" s="505" t="s">
        <v>333</v>
      </c>
      <c r="B36" s="515">
        <v>0.63</v>
      </c>
      <c r="C36" s="515">
        <v>0.62</v>
      </c>
      <c r="D36" s="515">
        <f>ROUND('R01基準財政需要額・収入額・交付決定額'!AF99/'R01基準財政需要額・収入額・交付決定額'!W99,2)</f>
        <v>0.61</v>
      </c>
      <c r="E36" s="507"/>
      <c r="F36" s="24">
        <f t="shared" si="0"/>
        <v>0.62</v>
      </c>
      <c r="G36" s="393"/>
    </row>
    <row r="37" spans="1:7" ht="21" customHeight="1">
      <c r="A37" s="505" t="s">
        <v>334</v>
      </c>
      <c r="B37" s="515">
        <v>0.6</v>
      </c>
      <c r="C37" s="515">
        <v>0.61</v>
      </c>
      <c r="D37" s="515">
        <f>ROUND('R01基準財政需要額・収入額・交付決定額'!AF100/'R01基準財政需要額・収入額・交付決定額'!W100,2)</f>
        <v>0.6</v>
      </c>
      <c r="E37" s="507"/>
      <c r="F37" s="24">
        <f t="shared" si="0"/>
        <v>0.6</v>
      </c>
      <c r="G37" s="393"/>
    </row>
    <row r="38" spans="1:7" ht="21" customHeight="1">
      <c r="A38" s="505" t="s">
        <v>335</v>
      </c>
      <c r="B38" s="515">
        <v>0.47</v>
      </c>
      <c r="C38" s="515">
        <v>0.5</v>
      </c>
      <c r="D38" s="515">
        <f>ROUND('R01基準財政需要額・収入額・交付決定額'!AF101/'R01基準財政需要額・収入額・交付決定額'!W101,2)</f>
        <v>0.5</v>
      </c>
      <c r="E38" s="507"/>
      <c r="F38" s="24">
        <f t="shared" si="0"/>
        <v>0.49</v>
      </c>
      <c r="G38" s="393"/>
    </row>
    <row r="39" spans="1:7" ht="21" customHeight="1">
      <c r="A39" s="505" t="s">
        <v>336</v>
      </c>
      <c r="B39" s="515">
        <v>0.44</v>
      </c>
      <c r="C39" s="515">
        <v>0.47</v>
      </c>
      <c r="D39" s="515">
        <f>ROUND('R01基準財政需要額・収入額・交付決定額'!AF102/'R01基準財政需要額・収入額・交付決定額'!W102,2)</f>
        <v>0.47</v>
      </c>
      <c r="E39" s="507"/>
      <c r="F39" s="24">
        <f t="shared" si="0"/>
        <v>0.46</v>
      </c>
      <c r="G39" s="393"/>
    </row>
    <row r="40" spans="1:7" ht="21" customHeight="1">
      <c r="A40" s="505" t="s">
        <v>337</v>
      </c>
      <c r="B40" s="515">
        <v>0.29</v>
      </c>
      <c r="C40" s="515">
        <v>0.29</v>
      </c>
      <c r="D40" s="515">
        <f>ROUND('R01基準財政需要額・収入額・交付決定額'!AF103/'R01基準財政需要額・収入額・交付決定額'!W103,2)</f>
        <v>0.29</v>
      </c>
      <c r="E40" s="507"/>
      <c r="F40" s="24">
        <f t="shared" si="0"/>
        <v>0.29</v>
      </c>
      <c r="G40" s="393"/>
    </row>
    <row r="41" spans="1:7" ht="21" customHeight="1">
      <c r="A41" s="505" t="s">
        <v>338</v>
      </c>
      <c r="B41" s="515">
        <v>0.4</v>
      </c>
      <c r="C41" s="515">
        <v>0.43</v>
      </c>
      <c r="D41" s="515">
        <f>ROUND('R01基準財政需要額・収入額・交付決定額'!AF104/'R01基準財政需要額・収入額・交付決定額'!W104,2)</f>
        <v>0.41</v>
      </c>
      <c r="E41" s="507"/>
      <c r="F41" s="24">
        <f t="shared" si="0"/>
        <v>0.41</v>
      </c>
      <c r="G41" s="393"/>
    </row>
    <row r="42" spans="1:7" ht="21" customHeight="1">
      <c r="A42" s="505" t="s">
        <v>339</v>
      </c>
      <c r="B42" s="515">
        <v>0.28</v>
      </c>
      <c r="C42" s="515">
        <v>0.29</v>
      </c>
      <c r="D42" s="515">
        <f>ROUND('R01基準財政需要額・収入額・交付決定額'!AF105/'R01基準財政需要額・収入額・交付決定額'!W105,2)</f>
        <v>0.29</v>
      </c>
      <c r="E42" s="507"/>
      <c r="F42" s="24">
        <f t="shared" si="0"/>
        <v>0.29</v>
      </c>
      <c r="G42" s="393"/>
    </row>
    <row r="43" spans="1:7" ht="21" customHeight="1">
      <c r="A43" s="505" t="s">
        <v>340</v>
      </c>
      <c r="B43" s="515">
        <v>0.15</v>
      </c>
      <c r="C43" s="515">
        <v>0.16</v>
      </c>
      <c r="D43" s="515">
        <f>ROUND('R01基準財政需要額・収入額・交付決定額'!AF106/'R01基準財政需要額・収入額・交付決定額'!W106,2)</f>
        <v>0.16</v>
      </c>
      <c r="E43" s="507"/>
      <c r="F43" s="24">
        <f t="shared" si="0"/>
        <v>0.16</v>
      </c>
      <c r="G43" s="393"/>
    </row>
    <row r="44" spans="1:7" ht="21" customHeight="1">
      <c r="A44" s="505" t="s">
        <v>341</v>
      </c>
      <c r="B44" s="515">
        <v>0.65</v>
      </c>
      <c r="C44" s="515">
        <v>0.64</v>
      </c>
      <c r="D44" s="515">
        <f>ROUND('R01基準財政需要額・収入額・交付決定額'!AF107/'R01基準財政需要額・収入額・交付決定額'!W107,2)</f>
        <v>0.65</v>
      </c>
      <c r="E44" s="507"/>
      <c r="F44" s="24">
        <f t="shared" si="0"/>
        <v>0.65</v>
      </c>
      <c r="G44" s="393"/>
    </row>
    <row r="45" spans="1:7" ht="21" customHeight="1" thickBot="1">
      <c r="A45" s="506" t="s">
        <v>342</v>
      </c>
      <c r="B45" s="516">
        <v>0.34</v>
      </c>
      <c r="C45" s="516">
        <v>0.36</v>
      </c>
      <c r="D45" s="516">
        <f>ROUND('R01基準財政需要額・収入額・交付決定額'!AF108/'R01基準財政需要額・収入額・交付決定額'!W108,2)</f>
        <v>0.36</v>
      </c>
      <c r="E45" s="508"/>
      <c r="F45" s="25">
        <f t="shared" si="0"/>
        <v>0.35</v>
      </c>
      <c r="G45" s="390"/>
    </row>
    <row r="46" spans="1:7" ht="12" customHeight="1" thickTop="1">
      <c r="A46" s="568" t="s">
        <v>264</v>
      </c>
      <c r="B46" s="517"/>
      <c r="C46" s="517"/>
      <c r="D46" s="517"/>
      <c r="E46" s="509" t="s">
        <v>343</v>
      </c>
      <c r="F46" s="385">
        <f>ROUND(SUM(F4:F24)/21,2)</f>
        <v>0.62</v>
      </c>
      <c r="G46" s="394" t="s">
        <v>344</v>
      </c>
    </row>
    <row r="47" spans="1:7" ht="15" customHeight="1" thickBot="1">
      <c r="A47" s="569"/>
      <c r="B47" s="518">
        <v>0.68</v>
      </c>
      <c r="C47" s="518">
        <v>0.68</v>
      </c>
      <c r="D47" s="518">
        <v>0.68</v>
      </c>
      <c r="E47" s="510"/>
      <c r="F47" s="386">
        <f>ROUND((D47+C47+B47)/3,2)</f>
        <v>0.68</v>
      </c>
      <c r="G47" s="395"/>
    </row>
    <row r="48" spans="1:7" ht="12" customHeight="1" thickTop="1">
      <c r="A48" s="568" t="s">
        <v>238</v>
      </c>
      <c r="B48" s="517"/>
      <c r="C48" s="517"/>
      <c r="D48" s="517"/>
      <c r="E48" s="509" t="s">
        <v>343</v>
      </c>
      <c r="F48" s="385">
        <f>ROUND(SUM(F25:F45)/21,2)</f>
        <v>0.55</v>
      </c>
      <c r="G48" s="394" t="s">
        <v>345</v>
      </c>
    </row>
    <row r="49" spans="1:7" ht="15" customHeight="1" thickBot="1">
      <c r="A49" s="569"/>
      <c r="B49" s="518">
        <v>0.58</v>
      </c>
      <c r="C49" s="518">
        <v>0.59</v>
      </c>
      <c r="D49" s="518">
        <v>0.58</v>
      </c>
      <c r="E49" s="510"/>
      <c r="F49" s="386">
        <f>ROUND((D49+C49+B49)/3,2)</f>
        <v>0.58</v>
      </c>
      <c r="G49" s="395"/>
    </row>
    <row r="50" spans="1:7" ht="12" customHeight="1" thickTop="1">
      <c r="A50" s="570" t="s">
        <v>265</v>
      </c>
      <c r="B50" s="519"/>
      <c r="C50" s="519"/>
      <c r="D50" s="519"/>
      <c r="E50" s="511" t="s">
        <v>346</v>
      </c>
      <c r="F50" s="384">
        <f>ROUND(SUM(F4:F45)/42,2)</f>
        <v>0.59</v>
      </c>
      <c r="G50" s="391" t="s">
        <v>345</v>
      </c>
    </row>
    <row r="51" spans="1:7" ht="15" customHeight="1">
      <c r="A51" s="571"/>
      <c r="B51" s="520">
        <v>0.66</v>
      </c>
      <c r="C51" s="520">
        <v>0.66</v>
      </c>
      <c r="D51" s="520">
        <v>0.66</v>
      </c>
      <c r="E51" s="512"/>
      <c r="F51" s="26">
        <f>ROUND((D51+C51+B51)/3,2)</f>
        <v>0.66</v>
      </c>
      <c r="G51" s="392"/>
    </row>
    <row r="52" ht="13.5">
      <c r="A52" s="400" t="s">
        <v>480</v>
      </c>
    </row>
    <row r="53" ht="13.5">
      <c r="A53" s="400" t="s">
        <v>267</v>
      </c>
    </row>
    <row r="54" ht="18.75" customHeight="1"/>
  </sheetData>
  <sheetProtection/>
  <mergeCells count="4">
    <mergeCell ref="A46:A47"/>
    <mergeCell ref="A48:A49"/>
    <mergeCell ref="A50:A51"/>
    <mergeCell ref="A2:A3"/>
  </mergeCells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50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A1" sqref="A1"/>
    </sheetView>
  </sheetViews>
  <sheetFormatPr defaultColWidth="8.66015625" defaultRowHeight="18"/>
  <cols>
    <col min="1" max="1" width="8.16015625" style="419" customWidth="1"/>
    <col min="2" max="3" width="6.66015625" style="419" customWidth="1"/>
    <col min="4" max="4" width="5.66015625" style="419" customWidth="1"/>
    <col min="5" max="6" width="6.66015625" style="404" customWidth="1"/>
    <col min="7" max="7" width="5.66015625" style="420" customWidth="1"/>
    <col min="8" max="8" width="6.66015625" style="421" customWidth="1"/>
    <col min="9" max="9" width="6.66015625" style="404" customWidth="1"/>
    <col min="10" max="10" width="5.66015625" style="420" customWidth="1"/>
    <col min="11" max="12" width="6.66015625" style="404" customWidth="1"/>
    <col min="13" max="13" width="5.66015625" style="404" customWidth="1"/>
    <col min="14" max="15" width="7.66015625" style="404" customWidth="1"/>
    <col min="16" max="16384" width="8.83203125" style="404" customWidth="1"/>
  </cols>
  <sheetData>
    <row r="1" spans="1:13" ht="21" customHeight="1">
      <c r="A1" s="401" t="s">
        <v>467</v>
      </c>
      <c r="B1" s="401"/>
      <c r="C1" s="401"/>
      <c r="D1" s="401"/>
      <c r="E1" s="402"/>
      <c r="F1" s="402"/>
      <c r="G1" s="402"/>
      <c r="H1" s="402"/>
      <c r="I1" s="403"/>
      <c r="J1" s="403"/>
      <c r="M1" s="521" t="s">
        <v>251</v>
      </c>
    </row>
    <row r="2" spans="1:13" ht="9" customHeight="1">
      <c r="A2" s="536"/>
      <c r="B2" s="522"/>
      <c r="C2" s="523"/>
      <c r="D2" s="523"/>
      <c r="E2" s="524"/>
      <c r="F2" s="524"/>
      <c r="G2" s="524"/>
      <c r="H2" s="524"/>
      <c r="I2" s="525"/>
      <c r="J2" s="525"/>
      <c r="K2" s="526"/>
      <c r="L2" s="526"/>
      <c r="M2" s="527"/>
    </row>
    <row r="3" spans="1:13" ht="18" customHeight="1">
      <c r="A3" s="537" t="s">
        <v>461</v>
      </c>
      <c r="B3" s="528" t="s">
        <v>472</v>
      </c>
      <c r="C3" s="529"/>
      <c r="D3" s="530"/>
      <c r="E3" s="539" t="s">
        <v>470</v>
      </c>
      <c r="F3" s="540"/>
      <c r="G3" s="541"/>
      <c r="H3" s="542" t="s">
        <v>474</v>
      </c>
      <c r="I3" s="543"/>
      <c r="J3" s="544"/>
      <c r="K3" s="542" t="s">
        <v>475</v>
      </c>
      <c r="L3" s="543"/>
      <c r="M3" s="544"/>
    </row>
    <row r="4" spans="1:13" ht="18" customHeight="1">
      <c r="A4" s="538"/>
      <c r="B4" s="531" t="s">
        <v>471</v>
      </c>
      <c r="C4" s="532" t="s">
        <v>479</v>
      </c>
      <c r="D4" s="533" t="s">
        <v>39</v>
      </c>
      <c r="E4" s="534" t="s">
        <v>477</v>
      </c>
      <c r="F4" s="532" t="s">
        <v>478</v>
      </c>
      <c r="G4" s="535" t="s">
        <v>469</v>
      </c>
      <c r="H4" s="531" t="s">
        <v>477</v>
      </c>
      <c r="I4" s="532" t="s">
        <v>478</v>
      </c>
      <c r="J4" s="535" t="s">
        <v>469</v>
      </c>
      <c r="K4" s="531" t="s">
        <v>477</v>
      </c>
      <c r="L4" s="532" t="s">
        <v>478</v>
      </c>
      <c r="M4" s="535" t="s">
        <v>469</v>
      </c>
    </row>
    <row r="5" spans="1:13" ht="21" customHeight="1">
      <c r="A5" s="405" t="s">
        <v>205</v>
      </c>
      <c r="B5" s="437">
        <f>SUM(E5,H5,K5)</f>
        <v>394442</v>
      </c>
      <c r="C5" s="438">
        <f>SUM(F5,I5,L5)</f>
        <v>310026</v>
      </c>
      <c r="D5" s="430">
        <f>IF(C5=0,"　　皆増",ROUND(B5/C5*100-100,1))</f>
        <v>27.2</v>
      </c>
      <c r="E5" s="439">
        <v>358476</v>
      </c>
      <c r="F5" s="440">
        <v>310026</v>
      </c>
      <c r="G5" s="406">
        <f>IF(F5=0,"　　皆増",ROUND(E5/F5*100-100,1))</f>
        <v>15.6</v>
      </c>
      <c r="H5" s="441">
        <v>26027</v>
      </c>
      <c r="I5" s="440">
        <v>0</v>
      </c>
      <c r="J5" s="406" t="str">
        <f>IF(I5=0,"　　皆増",ROUND(H5/I5*100-100,1))</f>
        <v>　　皆増</v>
      </c>
      <c r="K5" s="441">
        <v>9939</v>
      </c>
      <c r="L5" s="440">
        <v>0</v>
      </c>
      <c r="M5" s="406" t="str">
        <f>IF(L5=0,"　　皆増",ROUND(K5/L5*100-100,1))</f>
        <v>　　皆増</v>
      </c>
    </row>
    <row r="6" spans="1:13" ht="21" customHeight="1">
      <c r="A6" s="407" t="s">
        <v>175</v>
      </c>
      <c r="B6" s="422">
        <f aca="true" t="shared" si="0" ref="B6:B46">SUM(E6,H6,K6)</f>
        <v>184917</v>
      </c>
      <c r="C6" s="423">
        <f aca="true" t="shared" si="1" ref="C6:C46">SUM(F6,I6,L6)</f>
        <v>145351</v>
      </c>
      <c r="D6" s="431">
        <f aca="true" t="shared" si="2" ref="D6:D49">IF(C6=0,"　　皆増",ROUND(B6/C6*100-100,1))</f>
        <v>27.2</v>
      </c>
      <c r="E6" s="442">
        <v>166799</v>
      </c>
      <c r="F6" s="443">
        <v>145351</v>
      </c>
      <c r="G6" s="408">
        <f aca="true" t="shared" si="3" ref="G6:G49">IF(F6=0,"　　皆増",ROUND(E6/F6*100-100,1))</f>
        <v>14.8</v>
      </c>
      <c r="H6" s="444">
        <v>13597</v>
      </c>
      <c r="I6" s="443">
        <v>0</v>
      </c>
      <c r="J6" s="408" t="str">
        <f aca="true" t="shared" si="4" ref="J6:J49">IF(I6=0,"　　皆増",ROUND(H6/I6*100-100,1))</f>
        <v>　　皆増</v>
      </c>
      <c r="K6" s="444">
        <v>4521</v>
      </c>
      <c r="L6" s="443">
        <v>0</v>
      </c>
      <c r="M6" s="408" t="str">
        <f aca="true" t="shared" si="5" ref="M6:M49">IF(L6=0,"　　皆増",ROUND(K6/L6*100-100,1))</f>
        <v>　　皆増</v>
      </c>
    </row>
    <row r="7" spans="1:13" ht="21" customHeight="1">
      <c r="A7" s="407" t="s">
        <v>239</v>
      </c>
      <c r="B7" s="422">
        <f t="shared" si="0"/>
        <v>74941</v>
      </c>
      <c r="C7" s="423">
        <f t="shared" si="1"/>
        <v>51969</v>
      </c>
      <c r="D7" s="431">
        <f t="shared" si="2"/>
        <v>44.2</v>
      </c>
      <c r="E7" s="442">
        <v>58288</v>
      </c>
      <c r="F7" s="443">
        <v>51969</v>
      </c>
      <c r="G7" s="408">
        <f t="shared" si="3"/>
        <v>12.2</v>
      </c>
      <c r="H7" s="444">
        <v>13737</v>
      </c>
      <c r="I7" s="443">
        <v>0</v>
      </c>
      <c r="J7" s="408" t="str">
        <f t="shared" si="4"/>
        <v>　　皆増</v>
      </c>
      <c r="K7" s="444">
        <v>2916</v>
      </c>
      <c r="L7" s="443">
        <v>0</v>
      </c>
      <c r="M7" s="408" t="str">
        <f t="shared" si="5"/>
        <v>　　皆増</v>
      </c>
    </row>
    <row r="8" spans="1:13" ht="21" customHeight="1">
      <c r="A8" s="407" t="s">
        <v>206</v>
      </c>
      <c r="B8" s="422">
        <f t="shared" si="0"/>
        <v>101369</v>
      </c>
      <c r="C8" s="423">
        <f t="shared" si="1"/>
        <v>81106</v>
      </c>
      <c r="D8" s="431">
        <f t="shared" si="2"/>
        <v>25</v>
      </c>
      <c r="E8" s="445">
        <v>91490</v>
      </c>
      <c r="F8" s="446">
        <v>81106</v>
      </c>
      <c r="G8" s="408">
        <f t="shared" si="3"/>
        <v>12.8</v>
      </c>
      <c r="H8" s="444">
        <v>6901</v>
      </c>
      <c r="I8" s="446">
        <v>0</v>
      </c>
      <c r="J8" s="408" t="str">
        <f t="shared" si="4"/>
        <v>　　皆増</v>
      </c>
      <c r="K8" s="444">
        <v>2978</v>
      </c>
      <c r="L8" s="446">
        <v>0</v>
      </c>
      <c r="M8" s="408" t="str">
        <f t="shared" si="5"/>
        <v>　　皆増</v>
      </c>
    </row>
    <row r="9" spans="1:13" ht="21" customHeight="1">
      <c r="A9" s="407" t="s">
        <v>240</v>
      </c>
      <c r="B9" s="422">
        <f t="shared" si="0"/>
        <v>90206</v>
      </c>
      <c r="C9" s="423">
        <f t="shared" si="1"/>
        <v>68662</v>
      </c>
      <c r="D9" s="431">
        <f t="shared" si="2"/>
        <v>31.4</v>
      </c>
      <c r="E9" s="442">
        <v>78352</v>
      </c>
      <c r="F9" s="443">
        <v>68662</v>
      </c>
      <c r="G9" s="408">
        <f t="shared" si="3"/>
        <v>14.1</v>
      </c>
      <c r="H9" s="444">
        <v>8884</v>
      </c>
      <c r="I9" s="443">
        <v>0</v>
      </c>
      <c r="J9" s="408" t="str">
        <f t="shared" si="4"/>
        <v>　　皆増</v>
      </c>
      <c r="K9" s="444">
        <v>2970</v>
      </c>
      <c r="L9" s="443">
        <v>0</v>
      </c>
      <c r="M9" s="408" t="str">
        <f t="shared" si="5"/>
        <v>　　皆増</v>
      </c>
    </row>
    <row r="10" spans="1:13" ht="21" customHeight="1">
      <c r="A10" s="407" t="s">
        <v>241</v>
      </c>
      <c r="B10" s="422">
        <f t="shared" si="0"/>
        <v>76531</v>
      </c>
      <c r="C10" s="423">
        <f t="shared" si="1"/>
        <v>57351</v>
      </c>
      <c r="D10" s="431">
        <f t="shared" si="2"/>
        <v>33.4</v>
      </c>
      <c r="E10" s="442">
        <v>63260</v>
      </c>
      <c r="F10" s="443">
        <v>57351</v>
      </c>
      <c r="G10" s="408">
        <f t="shared" si="3"/>
        <v>10.3</v>
      </c>
      <c r="H10" s="444">
        <v>10680</v>
      </c>
      <c r="I10" s="443">
        <v>0</v>
      </c>
      <c r="J10" s="408" t="str">
        <f t="shared" si="4"/>
        <v>　　皆増</v>
      </c>
      <c r="K10" s="444">
        <v>2591</v>
      </c>
      <c r="L10" s="443">
        <v>0</v>
      </c>
      <c r="M10" s="408" t="str">
        <f t="shared" si="5"/>
        <v>　　皆増</v>
      </c>
    </row>
    <row r="11" spans="1:13" ht="21" customHeight="1">
      <c r="A11" s="407" t="s">
        <v>207</v>
      </c>
      <c r="B11" s="422">
        <f t="shared" si="0"/>
        <v>15084</v>
      </c>
      <c r="C11" s="423">
        <f t="shared" si="1"/>
        <v>11383</v>
      </c>
      <c r="D11" s="431">
        <f t="shared" si="2"/>
        <v>32.5</v>
      </c>
      <c r="E11" s="442">
        <v>12356</v>
      </c>
      <c r="F11" s="443">
        <v>11383</v>
      </c>
      <c r="G11" s="408">
        <f t="shared" si="3"/>
        <v>8.5</v>
      </c>
      <c r="H11" s="444">
        <v>2068</v>
      </c>
      <c r="I11" s="443">
        <v>0</v>
      </c>
      <c r="J11" s="408" t="str">
        <f t="shared" si="4"/>
        <v>　　皆増</v>
      </c>
      <c r="K11" s="444">
        <v>660</v>
      </c>
      <c r="L11" s="443">
        <v>0</v>
      </c>
      <c r="M11" s="408" t="str">
        <f t="shared" si="5"/>
        <v>　　皆増</v>
      </c>
    </row>
    <row r="12" spans="1:13" ht="21" customHeight="1">
      <c r="A12" s="407" t="s">
        <v>208</v>
      </c>
      <c r="B12" s="422">
        <f t="shared" si="0"/>
        <v>37956</v>
      </c>
      <c r="C12" s="423">
        <f t="shared" si="1"/>
        <v>27600</v>
      </c>
      <c r="D12" s="431">
        <f t="shared" si="2"/>
        <v>37.5</v>
      </c>
      <c r="E12" s="442">
        <v>32617</v>
      </c>
      <c r="F12" s="443">
        <v>27600</v>
      </c>
      <c r="G12" s="408">
        <f t="shared" si="3"/>
        <v>18.2</v>
      </c>
      <c r="H12" s="444">
        <v>4208</v>
      </c>
      <c r="I12" s="443">
        <v>0</v>
      </c>
      <c r="J12" s="408" t="str">
        <f t="shared" si="4"/>
        <v>　　皆増</v>
      </c>
      <c r="K12" s="444">
        <v>1131</v>
      </c>
      <c r="L12" s="443">
        <v>0</v>
      </c>
      <c r="M12" s="408" t="str">
        <f t="shared" si="5"/>
        <v>　　皆増</v>
      </c>
    </row>
    <row r="13" spans="1:13" ht="21" customHeight="1">
      <c r="A13" s="407" t="s">
        <v>209</v>
      </c>
      <c r="B13" s="422">
        <f t="shared" si="0"/>
        <v>75904</v>
      </c>
      <c r="C13" s="423">
        <f t="shared" si="1"/>
        <v>52148</v>
      </c>
      <c r="D13" s="431">
        <f t="shared" si="2"/>
        <v>45.6</v>
      </c>
      <c r="E13" s="442">
        <v>67904</v>
      </c>
      <c r="F13" s="443">
        <v>52148</v>
      </c>
      <c r="G13" s="408">
        <f t="shared" si="3"/>
        <v>30.2</v>
      </c>
      <c r="H13" s="444">
        <v>5983</v>
      </c>
      <c r="I13" s="443">
        <v>0</v>
      </c>
      <c r="J13" s="408" t="str">
        <f t="shared" si="4"/>
        <v>　　皆増</v>
      </c>
      <c r="K13" s="444">
        <v>2017</v>
      </c>
      <c r="L13" s="443">
        <v>0</v>
      </c>
      <c r="M13" s="408" t="str">
        <f t="shared" si="5"/>
        <v>　　皆増</v>
      </c>
    </row>
    <row r="14" spans="1:13" ht="21" customHeight="1">
      <c r="A14" s="407" t="s">
        <v>242</v>
      </c>
      <c r="B14" s="422">
        <f t="shared" si="0"/>
        <v>41981</v>
      </c>
      <c r="C14" s="423">
        <f t="shared" si="1"/>
        <v>27232</v>
      </c>
      <c r="D14" s="431">
        <f t="shared" si="2"/>
        <v>54.2</v>
      </c>
      <c r="E14" s="442">
        <v>33488</v>
      </c>
      <c r="F14" s="443">
        <v>27232</v>
      </c>
      <c r="G14" s="408">
        <f t="shared" si="3"/>
        <v>23</v>
      </c>
      <c r="H14" s="444">
        <v>6869</v>
      </c>
      <c r="I14" s="443">
        <v>0</v>
      </c>
      <c r="J14" s="408" t="str">
        <f t="shared" si="4"/>
        <v>　　皆増</v>
      </c>
      <c r="K14" s="444">
        <v>1624</v>
      </c>
      <c r="L14" s="443">
        <v>0</v>
      </c>
      <c r="M14" s="408" t="str">
        <f t="shared" si="5"/>
        <v>　　皆増</v>
      </c>
    </row>
    <row r="15" spans="1:13" ht="21" customHeight="1">
      <c r="A15" s="407" t="s">
        <v>17</v>
      </c>
      <c r="B15" s="422">
        <f t="shared" si="0"/>
        <v>81019</v>
      </c>
      <c r="C15" s="423">
        <f t="shared" si="1"/>
        <v>65383</v>
      </c>
      <c r="D15" s="431">
        <f t="shared" si="2"/>
        <v>23.9</v>
      </c>
      <c r="E15" s="442">
        <v>73633</v>
      </c>
      <c r="F15" s="443">
        <v>65383</v>
      </c>
      <c r="G15" s="408">
        <f t="shared" si="3"/>
        <v>12.6</v>
      </c>
      <c r="H15" s="444">
        <v>5556</v>
      </c>
      <c r="I15" s="443">
        <v>0</v>
      </c>
      <c r="J15" s="408" t="str">
        <f t="shared" si="4"/>
        <v>　　皆増</v>
      </c>
      <c r="K15" s="444">
        <v>1830</v>
      </c>
      <c r="L15" s="443">
        <v>0</v>
      </c>
      <c r="M15" s="408" t="str">
        <f t="shared" si="5"/>
        <v>　　皆増</v>
      </c>
    </row>
    <row r="16" spans="1:13" ht="21" customHeight="1">
      <c r="A16" s="407" t="s">
        <v>210</v>
      </c>
      <c r="B16" s="422">
        <f t="shared" si="0"/>
        <v>59755</v>
      </c>
      <c r="C16" s="423">
        <f t="shared" si="1"/>
        <v>46909</v>
      </c>
      <c r="D16" s="431">
        <f t="shared" si="2"/>
        <v>27.4</v>
      </c>
      <c r="E16" s="442">
        <v>53448</v>
      </c>
      <c r="F16" s="443">
        <v>46909</v>
      </c>
      <c r="G16" s="408">
        <f t="shared" si="3"/>
        <v>13.9</v>
      </c>
      <c r="H16" s="444">
        <v>4500</v>
      </c>
      <c r="I16" s="443">
        <v>0</v>
      </c>
      <c r="J16" s="408" t="str">
        <f t="shared" si="4"/>
        <v>　　皆増</v>
      </c>
      <c r="K16" s="444">
        <v>1807</v>
      </c>
      <c r="L16" s="443">
        <v>0</v>
      </c>
      <c r="M16" s="408" t="str">
        <f t="shared" si="5"/>
        <v>　　皆増</v>
      </c>
    </row>
    <row r="17" spans="1:13" ht="21" customHeight="1">
      <c r="A17" s="407" t="s">
        <v>243</v>
      </c>
      <c r="B17" s="422">
        <f t="shared" si="0"/>
        <v>171378</v>
      </c>
      <c r="C17" s="423">
        <f t="shared" si="1"/>
        <v>136654</v>
      </c>
      <c r="D17" s="431">
        <f t="shared" si="2"/>
        <v>25.4</v>
      </c>
      <c r="E17" s="442">
        <v>156472</v>
      </c>
      <c r="F17" s="443">
        <v>136654</v>
      </c>
      <c r="G17" s="408">
        <f t="shared" si="3"/>
        <v>14.5</v>
      </c>
      <c r="H17" s="444">
        <v>10922</v>
      </c>
      <c r="I17" s="443">
        <v>0</v>
      </c>
      <c r="J17" s="408" t="str">
        <f t="shared" si="4"/>
        <v>　　皆増</v>
      </c>
      <c r="K17" s="444">
        <v>3984</v>
      </c>
      <c r="L17" s="443">
        <v>0</v>
      </c>
      <c r="M17" s="408" t="str">
        <f t="shared" si="5"/>
        <v>　　皆増</v>
      </c>
    </row>
    <row r="18" spans="1:13" ht="21" customHeight="1">
      <c r="A18" s="407" t="s">
        <v>198</v>
      </c>
      <c r="B18" s="422">
        <f t="shared" si="0"/>
        <v>109132</v>
      </c>
      <c r="C18" s="423">
        <f t="shared" si="1"/>
        <v>89523</v>
      </c>
      <c r="D18" s="431">
        <f t="shared" si="2"/>
        <v>21.9</v>
      </c>
      <c r="E18" s="445">
        <v>98883</v>
      </c>
      <c r="F18" s="446">
        <v>89523</v>
      </c>
      <c r="G18" s="408">
        <f t="shared" si="3"/>
        <v>10.5</v>
      </c>
      <c r="H18" s="444">
        <v>7085</v>
      </c>
      <c r="I18" s="446">
        <v>0</v>
      </c>
      <c r="J18" s="408" t="str">
        <f t="shared" si="4"/>
        <v>　　皆増</v>
      </c>
      <c r="K18" s="444">
        <v>3164</v>
      </c>
      <c r="L18" s="446">
        <v>0</v>
      </c>
      <c r="M18" s="408" t="str">
        <f t="shared" si="5"/>
        <v>　　皆増</v>
      </c>
    </row>
    <row r="19" spans="1:13" ht="21" customHeight="1">
      <c r="A19" s="407" t="s">
        <v>245</v>
      </c>
      <c r="B19" s="422">
        <f t="shared" si="0"/>
        <v>20450</v>
      </c>
      <c r="C19" s="423">
        <f t="shared" si="1"/>
        <v>13667</v>
      </c>
      <c r="D19" s="431">
        <f t="shared" si="2"/>
        <v>49.6</v>
      </c>
      <c r="E19" s="442">
        <v>15678</v>
      </c>
      <c r="F19" s="443">
        <v>13667</v>
      </c>
      <c r="G19" s="408">
        <f t="shared" si="3"/>
        <v>14.7</v>
      </c>
      <c r="H19" s="444">
        <v>3918</v>
      </c>
      <c r="I19" s="443">
        <v>0</v>
      </c>
      <c r="J19" s="408" t="str">
        <f t="shared" si="4"/>
        <v>　　皆増</v>
      </c>
      <c r="K19" s="444">
        <v>854</v>
      </c>
      <c r="L19" s="443">
        <v>0</v>
      </c>
      <c r="M19" s="408" t="str">
        <f t="shared" si="5"/>
        <v>　　皆増</v>
      </c>
    </row>
    <row r="20" spans="1:13" ht="21" customHeight="1">
      <c r="A20" s="407" t="s">
        <v>246</v>
      </c>
      <c r="B20" s="422">
        <f t="shared" si="0"/>
        <v>77694</v>
      </c>
      <c r="C20" s="423">
        <f t="shared" si="1"/>
        <v>64037</v>
      </c>
      <c r="D20" s="431">
        <f t="shared" si="2"/>
        <v>21.3</v>
      </c>
      <c r="E20" s="442">
        <v>71546</v>
      </c>
      <c r="F20" s="443">
        <v>64037</v>
      </c>
      <c r="G20" s="408">
        <f t="shared" si="3"/>
        <v>11.7</v>
      </c>
      <c r="H20" s="444">
        <v>4595</v>
      </c>
      <c r="I20" s="443">
        <v>0</v>
      </c>
      <c r="J20" s="408" t="str">
        <f t="shared" si="4"/>
        <v>　　皆増</v>
      </c>
      <c r="K20" s="444">
        <v>1553</v>
      </c>
      <c r="L20" s="443">
        <v>0</v>
      </c>
      <c r="M20" s="408" t="str">
        <f t="shared" si="5"/>
        <v>　　皆増</v>
      </c>
    </row>
    <row r="21" spans="1:13" ht="21" customHeight="1">
      <c r="A21" s="407" t="s">
        <v>247</v>
      </c>
      <c r="B21" s="422">
        <f t="shared" si="0"/>
        <v>14130</v>
      </c>
      <c r="C21" s="423">
        <f t="shared" si="1"/>
        <v>9839</v>
      </c>
      <c r="D21" s="431">
        <f t="shared" si="2"/>
        <v>43.6</v>
      </c>
      <c r="E21" s="442">
        <v>9992</v>
      </c>
      <c r="F21" s="443">
        <v>9839</v>
      </c>
      <c r="G21" s="408">
        <f t="shared" si="3"/>
        <v>1.6</v>
      </c>
      <c r="H21" s="444">
        <v>3357</v>
      </c>
      <c r="I21" s="443">
        <v>0</v>
      </c>
      <c r="J21" s="408" t="str">
        <f t="shared" si="4"/>
        <v>　　皆増</v>
      </c>
      <c r="K21" s="444">
        <v>781</v>
      </c>
      <c r="L21" s="443">
        <v>0</v>
      </c>
      <c r="M21" s="408" t="str">
        <f t="shared" si="5"/>
        <v>　　皆増</v>
      </c>
    </row>
    <row r="22" spans="1:13" ht="21" customHeight="1">
      <c r="A22" s="407" t="s">
        <v>248</v>
      </c>
      <c r="B22" s="422">
        <f t="shared" si="0"/>
        <v>34505</v>
      </c>
      <c r="C22" s="423">
        <f>SUM(F22,I22,L22)</f>
        <v>25024</v>
      </c>
      <c r="D22" s="431">
        <f t="shared" si="2"/>
        <v>37.9</v>
      </c>
      <c r="E22" s="442">
        <v>28304</v>
      </c>
      <c r="F22" s="443">
        <v>25024</v>
      </c>
      <c r="G22" s="408">
        <f t="shared" si="3"/>
        <v>13.1</v>
      </c>
      <c r="H22" s="444">
        <v>5117</v>
      </c>
      <c r="I22" s="443">
        <v>0</v>
      </c>
      <c r="J22" s="408" t="str">
        <f t="shared" si="4"/>
        <v>　　皆増</v>
      </c>
      <c r="K22" s="444">
        <v>1084</v>
      </c>
      <c r="L22" s="443">
        <v>0</v>
      </c>
      <c r="M22" s="408" t="str">
        <f t="shared" si="5"/>
        <v>　　皆増</v>
      </c>
    </row>
    <row r="23" spans="1:13" ht="21" customHeight="1">
      <c r="A23" s="407" t="s">
        <v>249</v>
      </c>
      <c r="B23" s="422">
        <f t="shared" si="0"/>
        <v>30049</v>
      </c>
      <c r="C23" s="423">
        <f t="shared" si="1"/>
        <v>18698</v>
      </c>
      <c r="D23" s="431">
        <f t="shared" si="2"/>
        <v>60.7</v>
      </c>
      <c r="E23" s="442">
        <v>22099</v>
      </c>
      <c r="F23" s="443">
        <v>18698</v>
      </c>
      <c r="G23" s="408">
        <f t="shared" si="3"/>
        <v>18.2</v>
      </c>
      <c r="H23" s="444">
        <v>6640</v>
      </c>
      <c r="I23" s="443">
        <v>0</v>
      </c>
      <c r="J23" s="408" t="str">
        <f t="shared" si="4"/>
        <v>　　皆増</v>
      </c>
      <c r="K23" s="444">
        <v>1310</v>
      </c>
      <c r="L23" s="443">
        <v>0</v>
      </c>
      <c r="M23" s="408" t="str">
        <f t="shared" si="5"/>
        <v>　　皆増</v>
      </c>
    </row>
    <row r="24" spans="1:13" ht="21" customHeight="1">
      <c r="A24" s="407" t="s">
        <v>250</v>
      </c>
      <c r="B24" s="422">
        <f t="shared" si="0"/>
        <v>18552</v>
      </c>
      <c r="C24" s="423">
        <f t="shared" si="1"/>
        <v>11573</v>
      </c>
      <c r="D24" s="431">
        <f t="shared" si="2"/>
        <v>60.3</v>
      </c>
      <c r="E24" s="442">
        <v>12718</v>
      </c>
      <c r="F24" s="443">
        <v>11573</v>
      </c>
      <c r="G24" s="408">
        <f t="shared" si="3"/>
        <v>9.9</v>
      </c>
      <c r="H24" s="444">
        <v>4841</v>
      </c>
      <c r="I24" s="443">
        <v>0</v>
      </c>
      <c r="J24" s="408" t="str">
        <f t="shared" si="4"/>
        <v>　　皆増</v>
      </c>
      <c r="K24" s="444">
        <v>993</v>
      </c>
      <c r="L24" s="443">
        <v>0</v>
      </c>
      <c r="M24" s="408" t="str">
        <f t="shared" si="5"/>
        <v>　　皆増</v>
      </c>
    </row>
    <row r="25" spans="1:13" ht="21" customHeight="1">
      <c r="A25" s="407" t="s">
        <v>252</v>
      </c>
      <c r="B25" s="422">
        <f t="shared" si="0"/>
        <v>24727</v>
      </c>
      <c r="C25" s="423">
        <f t="shared" si="1"/>
        <v>17137</v>
      </c>
      <c r="D25" s="431">
        <f t="shared" si="2"/>
        <v>44.3</v>
      </c>
      <c r="E25" s="442">
        <v>17090</v>
      </c>
      <c r="F25" s="443">
        <v>17137</v>
      </c>
      <c r="G25" s="408">
        <f t="shared" si="3"/>
        <v>-0.3</v>
      </c>
      <c r="H25" s="444">
        <v>6524</v>
      </c>
      <c r="I25" s="443">
        <v>0</v>
      </c>
      <c r="J25" s="408" t="str">
        <f t="shared" si="4"/>
        <v>　　皆増</v>
      </c>
      <c r="K25" s="444">
        <v>1113</v>
      </c>
      <c r="L25" s="443">
        <v>0</v>
      </c>
      <c r="M25" s="408" t="str">
        <f t="shared" si="5"/>
        <v>　　皆増</v>
      </c>
    </row>
    <row r="26" spans="1:13" ht="21" customHeight="1">
      <c r="A26" s="409" t="s">
        <v>211</v>
      </c>
      <c r="B26" s="424">
        <f t="shared" si="0"/>
        <v>31308</v>
      </c>
      <c r="C26" s="425">
        <f t="shared" si="1"/>
        <v>25428</v>
      </c>
      <c r="D26" s="432">
        <f t="shared" si="2"/>
        <v>23.1</v>
      </c>
      <c r="E26" s="439">
        <v>28592</v>
      </c>
      <c r="F26" s="440">
        <v>25428</v>
      </c>
      <c r="G26" s="406">
        <f t="shared" si="3"/>
        <v>12.4</v>
      </c>
      <c r="H26" s="441">
        <v>1729</v>
      </c>
      <c r="I26" s="440">
        <v>0</v>
      </c>
      <c r="J26" s="406" t="str">
        <f t="shared" si="4"/>
        <v>　　皆増</v>
      </c>
      <c r="K26" s="441">
        <v>987</v>
      </c>
      <c r="L26" s="440">
        <v>0</v>
      </c>
      <c r="M26" s="406" t="str">
        <f t="shared" si="5"/>
        <v>　　皆増</v>
      </c>
    </row>
    <row r="27" spans="1:13" ht="21" customHeight="1">
      <c r="A27" s="407" t="s">
        <v>212</v>
      </c>
      <c r="B27" s="422">
        <f t="shared" si="0"/>
        <v>23615</v>
      </c>
      <c r="C27" s="423">
        <f t="shared" si="1"/>
        <v>19254</v>
      </c>
      <c r="D27" s="431">
        <f t="shared" si="2"/>
        <v>22.6</v>
      </c>
      <c r="E27" s="442">
        <v>21591</v>
      </c>
      <c r="F27" s="443">
        <v>19254</v>
      </c>
      <c r="G27" s="408">
        <f t="shared" si="3"/>
        <v>12.1</v>
      </c>
      <c r="H27" s="444">
        <v>1439</v>
      </c>
      <c r="I27" s="443">
        <v>0</v>
      </c>
      <c r="J27" s="408" t="str">
        <f t="shared" si="4"/>
        <v>　　皆増</v>
      </c>
      <c r="K27" s="444">
        <v>585</v>
      </c>
      <c r="L27" s="443">
        <v>0</v>
      </c>
      <c r="M27" s="408" t="str">
        <f t="shared" si="5"/>
        <v>　　皆増</v>
      </c>
    </row>
    <row r="28" spans="1:13" ht="21" customHeight="1">
      <c r="A28" s="407" t="s">
        <v>213</v>
      </c>
      <c r="B28" s="422">
        <f t="shared" si="0"/>
        <v>21226</v>
      </c>
      <c r="C28" s="423">
        <f t="shared" si="1"/>
        <v>13854</v>
      </c>
      <c r="D28" s="431">
        <f t="shared" si="2"/>
        <v>53.2</v>
      </c>
      <c r="E28" s="442">
        <v>15951</v>
      </c>
      <c r="F28" s="443">
        <v>13854</v>
      </c>
      <c r="G28" s="408">
        <f t="shared" si="3"/>
        <v>15.1</v>
      </c>
      <c r="H28" s="444">
        <v>4305</v>
      </c>
      <c r="I28" s="443">
        <v>0</v>
      </c>
      <c r="J28" s="408" t="str">
        <f t="shared" si="4"/>
        <v>　　皆増</v>
      </c>
      <c r="K28" s="444">
        <v>970</v>
      </c>
      <c r="L28" s="443">
        <v>0</v>
      </c>
      <c r="M28" s="408" t="str">
        <f t="shared" si="5"/>
        <v>　　皆増</v>
      </c>
    </row>
    <row r="29" spans="1:13" ht="21" customHeight="1">
      <c r="A29" s="407" t="s">
        <v>214</v>
      </c>
      <c r="B29" s="422">
        <f t="shared" si="0"/>
        <v>28554</v>
      </c>
      <c r="C29" s="423">
        <f t="shared" si="1"/>
        <v>23800</v>
      </c>
      <c r="D29" s="431">
        <f t="shared" si="2"/>
        <v>20</v>
      </c>
      <c r="E29" s="442">
        <v>25422</v>
      </c>
      <c r="F29" s="443">
        <v>23800</v>
      </c>
      <c r="G29" s="408">
        <f t="shared" si="3"/>
        <v>6.8</v>
      </c>
      <c r="H29" s="444">
        <v>2270</v>
      </c>
      <c r="I29" s="443">
        <v>0</v>
      </c>
      <c r="J29" s="408" t="str">
        <f t="shared" si="4"/>
        <v>　　皆増</v>
      </c>
      <c r="K29" s="444">
        <v>862</v>
      </c>
      <c r="L29" s="443">
        <v>0</v>
      </c>
      <c r="M29" s="408" t="str">
        <f t="shared" si="5"/>
        <v>　　皆増</v>
      </c>
    </row>
    <row r="30" spans="1:13" ht="21" customHeight="1">
      <c r="A30" s="407" t="s">
        <v>215</v>
      </c>
      <c r="B30" s="422">
        <f t="shared" si="0"/>
        <v>3481</v>
      </c>
      <c r="C30" s="423">
        <f t="shared" si="1"/>
        <v>2356</v>
      </c>
      <c r="D30" s="431">
        <f t="shared" si="2"/>
        <v>47.8</v>
      </c>
      <c r="E30" s="442">
        <v>2335</v>
      </c>
      <c r="F30" s="443">
        <v>2356</v>
      </c>
      <c r="G30" s="408">
        <f t="shared" si="3"/>
        <v>-0.9</v>
      </c>
      <c r="H30" s="444">
        <v>927</v>
      </c>
      <c r="I30" s="443">
        <v>0</v>
      </c>
      <c r="J30" s="408" t="str">
        <f t="shared" si="4"/>
        <v>　　皆増</v>
      </c>
      <c r="K30" s="444">
        <v>219</v>
      </c>
      <c r="L30" s="443">
        <v>0</v>
      </c>
      <c r="M30" s="408" t="str">
        <f t="shared" si="5"/>
        <v>　　皆増</v>
      </c>
    </row>
    <row r="31" spans="1:13" ht="21" customHeight="1">
      <c r="A31" s="407" t="s">
        <v>216</v>
      </c>
      <c r="B31" s="422">
        <f t="shared" si="0"/>
        <v>18780</v>
      </c>
      <c r="C31" s="423">
        <f t="shared" si="1"/>
        <v>14611</v>
      </c>
      <c r="D31" s="431">
        <f t="shared" si="2"/>
        <v>28.5</v>
      </c>
      <c r="E31" s="442">
        <v>15798</v>
      </c>
      <c r="F31" s="443">
        <v>14611</v>
      </c>
      <c r="G31" s="408">
        <f t="shared" si="3"/>
        <v>8.1</v>
      </c>
      <c r="H31" s="444">
        <v>2390</v>
      </c>
      <c r="I31" s="443">
        <v>0</v>
      </c>
      <c r="J31" s="408" t="str">
        <f t="shared" si="4"/>
        <v>　　皆増</v>
      </c>
      <c r="K31" s="444">
        <v>592</v>
      </c>
      <c r="L31" s="443">
        <v>0</v>
      </c>
      <c r="M31" s="408" t="str">
        <f t="shared" si="5"/>
        <v>　　皆増</v>
      </c>
    </row>
    <row r="32" spans="1:13" ht="21" customHeight="1">
      <c r="A32" s="407" t="s">
        <v>217</v>
      </c>
      <c r="B32" s="422">
        <f t="shared" si="0"/>
        <v>11102</v>
      </c>
      <c r="C32" s="423">
        <f t="shared" si="1"/>
        <v>8856</v>
      </c>
      <c r="D32" s="431">
        <f t="shared" si="2"/>
        <v>25.4</v>
      </c>
      <c r="E32" s="442">
        <v>9258</v>
      </c>
      <c r="F32" s="443">
        <v>8856</v>
      </c>
      <c r="G32" s="408">
        <f t="shared" si="3"/>
        <v>4.5</v>
      </c>
      <c r="H32" s="444">
        <v>1529</v>
      </c>
      <c r="I32" s="443">
        <v>0</v>
      </c>
      <c r="J32" s="408" t="str">
        <f t="shared" si="4"/>
        <v>　　皆増</v>
      </c>
      <c r="K32" s="444">
        <v>315</v>
      </c>
      <c r="L32" s="443">
        <v>0</v>
      </c>
      <c r="M32" s="408" t="str">
        <f t="shared" si="5"/>
        <v>　　皆増</v>
      </c>
    </row>
    <row r="33" spans="1:13" ht="21" customHeight="1">
      <c r="A33" s="407" t="s">
        <v>218</v>
      </c>
      <c r="B33" s="422">
        <f t="shared" si="0"/>
        <v>17524</v>
      </c>
      <c r="C33" s="423">
        <f t="shared" si="1"/>
        <v>13719</v>
      </c>
      <c r="D33" s="431">
        <f t="shared" si="2"/>
        <v>27.7</v>
      </c>
      <c r="E33" s="442">
        <v>14950</v>
      </c>
      <c r="F33" s="443">
        <v>13719</v>
      </c>
      <c r="G33" s="408">
        <f t="shared" si="3"/>
        <v>9</v>
      </c>
      <c r="H33" s="444">
        <v>2074</v>
      </c>
      <c r="I33" s="443">
        <v>0</v>
      </c>
      <c r="J33" s="408" t="str">
        <f t="shared" si="4"/>
        <v>　　皆増</v>
      </c>
      <c r="K33" s="444">
        <v>500</v>
      </c>
      <c r="L33" s="443">
        <v>0</v>
      </c>
      <c r="M33" s="408" t="str">
        <f t="shared" si="5"/>
        <v>　　皆増</v>
      </c>
    </row>
    <row r="34" spans="1:13" ht="21" customHeight="1">
      <c r="A34" s="407" t="s">
        <v>253</v>
      </c>
      <c r="B34" s="422">
        <f t="shared" si="0"/>
        <v>13796</v>
      </c>
      <c r="C34" s="423">
        <f t="shared" si="1"/>
        <v>8361</v>
      </c>
      <c r="D34" s="431">
        <f t="shared" si="2"/>
        <v>65</v>
      </c>
      <c r="E34" s="442">
        <v>9489</v>
      </c>
      <c r="F34" s="443">
        <v>8361</v>
      </c>
      <c r="G34" s="408">
        <f t="shared" si="3"/>
        <v>13.5</v>
      </c>
      <c r="H34" s="444">
        <v>3607</v>
      </c>
      <c r="I34" s="443">
        <v>0</v>
      </c>
      <c r="J34" s="408" t="str">
        <f t="shared" si="4"/>
        <v>　　皆増</v>
      </c>
      <c r="K34" s="444">
        <v>700</v>
      </c>
      <c r="L34" s="443">
        <v>0</v>
      </c>
      <c r="M34" s="408" t="str">
        <f t="shared" si="5"/>
        <v>　　皆増</v>
      </c>
    </row>
    <row r="35" spans="1:13" ht="21" customHeight="1">
      <c r="A35" s="407" t="s">
        <v>219</v>
      </c>
      <c r="B35" s="422">
        <f t="shared" si="0"/>
        <v>23047</v>
      </c>
      <c r="C35" s="423">
        <f t="shared" si="1"/>
        <v>17507</v>
      </c>
      <c r="D35" s="431">
        <f t="shared" si="2"/>
        <v>31.6</v>
      </c>
      <c r="E35" s="442">
        <v>19269</v>
      </c>
      <c r="F35" s="443">
        <v>17507</v>
      </c>
      <c r="G35" s="408">
        <f t="shared" si="3"/>
        <v>10.1</v>
      </c>
      <c r="H35" s="444">
        <v>2970</v>
      </c>
      <c r="I35" s="443">
        <v>0</v>
      </c>
      <c r="J35" s="408" t="str">
        <f t="shared" si="4"/>
        <v>　　皆増</v>
      </c>
      <c r="K35" s="444">
        <v>808</v>
      </c>
      <c r="L35" s="443">
        <v>0</v>
      </c>
      <c r="M35" s="408" t="str">
        <f t="shared" si="5"/>
        <v>　　皆増</v>
      </c>
    </row>
    <row r="36" spans="1:13" ht="21" customHeight="1">
      <c r="A36" s="407" t="s">
        <v>220</v>
      </c>
      <c r="B36" s="422">
        <f t="shared" si="0"/>
        <v>25735</v>
      </c>
      <c r="C36" s="423">
        <f t="shared" si="1"/>
        <v>20221</v>
      </c>
      <c r="D36" s="431">
        <f t="shared" si="2"/>
        <v>27.3</v>
      </c>
      <c r="E36" s="442">
        <v>22339</v>
      </c>
      <c r="F36" s="443">
        <v>20221</v>
      </c>
      <c r="G36" s="408">
        <f t="shared" si="3"/>
        <v>10.5</v>
      </c>
      <c r="H36" s="444">
        <v>2604</v>
      </c>
      <c r="I36" s="443">
        <v>0</v>
      </c>
      <c r="J36" s="408" t="str">
        <f t="shared" si="4"/>
        <v>　　皆増</v>
      </c>
      <c r="K36" s="444">
        <v>792</v>
      </c>
      <c r="L36" s="443">
        <v>0</v>
      </c>
      <c r="M36" s="408" t="str">
        <f t="shared" si="5"/>
        <v>　　皆増</v>
      </c>
    </row>
    <row r="37" spans="1:13" ht="21" customHeight="1">
      <c r="A37" s="407" t="s">
        <v>221</v>
      </c>
      <c r="B37" s="422">
        <f t="shared" si="0"/>
        <v>20750</v>
      </c>
      <c r="C37" s="423">
        <f t="shared" si="1"/>
        <v>16693</v>
      </c>
      <c r="D37" s="431">
        <f t="shared" si="2"/>
        <v>24.3</v>
      </c>
      <c r="E37" s="442">
        <v>19010</v>
      </c>
      <c r="F37" s="443">
        <v>16693</v>
      </c>
      <c r="G37" s="408">
        <f t="shared" si="3"/>
        <v>13.9</v>
      </c>
      <c r="H37" s="444">
        <v>1182</v>
      </c>
      <c r="I37" s="443">
        <v>0</v>
      </c>
      <c r="J37" s="408" t="str">
        <f t="shared" si="4"/>
        <v>　　皆増</v>
      </c>
      <c r="K37" s="444">
        <v>558</v>
      </c>
      <c r="L37" s="443">
        <v>0</v>
      </c>
      <c r="M37" s="408" t="str">
        <f t="shared" si="5"/>
        <v>　　皆増</v>
      </c>
    </row>
    <row r="38" spans="1:13" ht="21" customHeight="1">
      <c r="A38" s="407" t="s">
        <v>222</v>
      </c>
      <c r="B38" s="422">
        <f t="shared" si="0"/>
        <v>11002</v>
      </c>
      <c r="C38" s="423">
        <f t="shared" si="1"/>
        <v>8679</v>
      </c>
      <c r="D38" s="431">
        <f t="shared" si="2"/>
        <v>26.8</v>
      </c>
      <c r="E38" s="442">
        <v>9775</v>
      </c>
      <c r="F38" s="443">
        <v>8679</v>
      </c>
      <c r="G38" s="408">
        <f t="shared" si="3"/>
        <v>12.6</v>
      </c>
      <c r="H38" s="444">
        <v>945</v>
      </c>
      <c r="I38" s="443">
        <v>0</v>
      </c>
      <c r="J38" s="408" t="str">
        <f t="shared" si="4"/>
        <v>　　皆増</v>
      </c>
      <c r="K38" s="444">
        <v>282</v>
      </c>
      <c r="L38" s="443">
        <v>0</v>
      </c>
      <c r="M38" s="408" t="str">
        <f t="shared" si="5"/>
        <v>　　皆増</v>
      </c>
    </row>
    <row r="39" spans="1:13" ht="21" customHeight="1">
      <c r="A39" s="407" t="s">
        <v>223</v>
      </c>
      <c r="B39" s="422">
        <f t="shared" si="0"/>
        <v>8542</v>
      </c>
      <c r="C39" s="423">
        <f t="shared" si="1"/>
        <v>5702</v>
      </c>
      <c r="D39" s="431">
        <f t="shared" si="2"/>
        <v>49.8</v>
      </c>
      <c r="E39" s="442">
        <v>7601</v>
      </c>
      <c r="F39" s="443">
        <v>5702</v>
      </c>
      <c r="G39" s="408">
        <f t="shared" si="3"/>
        <v>33.3</v>
      </c>
      <c r="H39" s="444">
        <v>757</v>
      </c>
      <c r="I39" s="443">
        <v>0</v>
      </c>
      <c r="J39" s="408" t="str">
        <f t="shared" si="4"/>
        <v>　　皆増</v>
      </c>
      <c r="K39" s="444">
        <v>184</v>
      </c>
      <c r="L39" s="443">
        <v>0</v>
      </c>
      <c r="M39" s="408" t="str">
        <f t="shared" si="5"/>
        <v>　　皆増</v>
      </c>
    </row>
    <row r="40" spans="1:13" ht="21" customHeight="1">
      <c r="A40" s="407" t="s">
        <v>224</v>
      </c>
      <c r="B40" s="422">
        <f t="shared" si="0"/>
        <v>10944</v>
      </c>
      <c r="C40" s="423">
        <f t="shared" si="1"/>
        <v>8741</v>
      </c>
      <c r="D40" s="431">
        <f t="shared" si="2"/>
        <v>25.2</v>
      </c>
      <c r="E40" s="442">
        <v>9431</v>
      </c>
      <c r="F40" s="443">
        <v>8741</v>
      </c>
      <c r="G40" s="408">
        <f t="shared" si="3"/>
        <v>7.9</v>
      </c>
      <c r="H40" s="444">
        <v>1175</v>
      </c>
      <c r="I40" s="443">
        <v>0</v>
      </c>
      <c r="J40" s="408" t="str">
        <f t="shared" si="4"/>
        <v>　　皆増</v>
      </c>
      <c r="K40" s="444">
        <v>338</v>
      </c>
      <c r="L40" s="443">
        <v>0</v>
      </c>
      <c r="M40" s="408" t="str">
        <f t="shared" si="5"/>
        <v>　　皆増</v>
      </c>
    </row>
    <row r="41" spans="1:13" ht="21" customHeight="1">
      <c r="A41" s="407" t="s">
        <v>225</v>
      </c>
      <c r="B41" s="422">
        <f t="shared" si="0"/>
        <v>1537</v>
      </c>
      <c r="C41" s="423">
        <f t="shared" si="1"/>
        <v>659</v>
      </c>
      <c r="D41" s="431">
        <f t="shared" si="2"/>
        <v>133.2</v>
      </c>
      <c r="E41" s="442">
        <v>729</v>
      </c>
      <c r="F41" s="443">
        <v>659</v>
      </c>
      <c r="G41" s="408">
        <f t="shared" si="3"/>
        <v>10.6</v>
      </c>
      <c r="H41" s="444">
        <v>678</v>
      </c>
      <c r="I41" s="443">
        <v>0</v>
      </c>
      <c r="J41" s="408" t="str">
        <f t="shared" si="4"/>
        <v>　　皆増</v>
      </c>
      <c r="K41" s="444">
        <v>130</v>
      </c>
      <c r="L41" s="443">
        <v>0</v>
      </c>
      <c r="M41" s="408" t="str">
        <f t="shared" si="5"/>
        <v>　　皆増</v>
      </c>
    </row>
    <row r="42" spans="1:13" ht="21" customHeight="1">
      <c r="A42" s="407" t="s">
        <v>226</v>
      </c>
      <c r="B42" s="422">
        <f t="shared" si="0"/>
        <v>8004</v>
      </c>
      <c r="C42" s="423">
        <f t="shared" si="1"/>
        <v>5145</v>
      </c>
      <c r="D42" s="431">
        <f t="shared" si="2"/>
        <v>55.6</v>
      </c>
      <c r="E42" s="442">
        <v>5493</v>
      </c>
      <c r="F42" s="443">
        <v>5145</v>
      </c>
      <c r="G42" s="408">
        <f t="shared" si="3"/>
        <v>6.8</v>
      </c>
      <c r="H42" s="444">
        <v>2127</v>
      </c>
      <c r="I42" s="443">
        <v>0</v>
      </c>
      <c r="J42" s="408" t="str">
        <f t="shared" si="4"/>
        <v>　　皆増</v>
      </c>
      <c r="K42" s="444">
        <v>384</v>
      </c>
      <c r="L42" s="443">
        <v>0</v>
      </c>
      <c r="M42" s="408" t="str">
        <f t="shared" si="5"/>
        <v>　　皆増</v>
      </c>
    </row>
    <row r="43" spans="1:13" ht="21" customHeight="1">
      <c r="A43" s="407" t="s">
        <v>227</v>
      </c>
      <c r="B43" s="422">
        <f t="shared" si="0"/>
        <v>3908</v>
      </c>
      <c r="C43" s="423">
        <f t="shared" si="1"/>
        <v>1737</v>
      </c>
      <c r="D43" s="431">
        <f t="shared" si="2"/>
        <v>125</v>
      </c>
      <c r="E43" s="442">
        <v>1862</v>
      </c>
      <c r="F43" s="443">
        <v>1737</v>
      </c>
      <c r="G43" s="408">
        <f t="shared" si="3"/>
        <v>7.2</v>
      </c>
      <c r="H43" s="444">
        <v>1783</v>
      </c>
      <c r="I43" s="443">
        <v>0</v>
      </c>
      <c r="J43" s="408" t="str">
        <f t="shared" si="4"/>
        <v>　　皆増</v>
      </c>
      <c r="K43" s="444">
        <v>263</v>
      </c>
      <c r="L43" s="443">
        <v>0</v>
      </c>
      <c r="M43" s="408" t="str">
        <f t="shared" si="5"/>
        <v>　　皆増</v>
      </c>
    </row>
    <row r="44" spans="1:13" ht="21" customHeight="1">
      <c r="A44" s="407" t="s">
        <v>228</v>
      </c>
      <c r="B44" s="422">
        <f t="shared" si="0"/>
        <v>1563</v>
      </c>
      <c r="C44" s="423">
        <f t="shared" si="1"/>
        <v>847</v>
      </c>
      <c r="D44" s="431">
        <f t="shared" si="2"/>
        <v>84.5</v>
      </c>
      <c r="E44" s="442">
        <v>793</v>
      </c>
      <c r="F44" s="443">
        <v>847</v>
      </c>
      <c r="G44" s="408">
        <f t="shared" si="3"/>
        <v>-6.4</v>
      </c>
      <c r="H44" s="444">
        <v>702</v>
      </c>
      <c r="I44" s="443">
        <v>0</v>
      </c>
      <c r="J44" s="408" t="str">
        <f t="shared" si="4"/>
        <v>　　皆増</v>
      </c>
      <c r="K44" s="444">
        <v>68</v>
      </c>
      <c r="L44" s="443">
        <v>0</v>
      </c>
      <c r="M44" s="408" t="str">
        <f t="shared" si="5"/>
        <v>　　皆増</v>
      </c>
    </row>
    <row r="45" spans="1:13" ht="21" customHeight="1">
      <c r="A45" s="407" t="s">
        <v>229</v>
      </c>
      <c r="B45" s="422">
        <f t="shared" si="0"/>
        <v>20525</v>
      </c>
      <c r="C45" s="423">
        <f t="shared" si="1"/>
        <v>14875</v>
      </c>
      <c r="D45" s="431">
        <f t="shared" si="2"/>
        <v>38</v>
      </c>
      <c r="E45" s="442">
        <v>17837</v>
      </c>
      <c r="F45" s="443">
        <v>14875</v>
      </c>
      <c r="G45" s="408">
        <f t="shared" si="3"/>
        <v>19.9</v>
      </c>
      <c r="H45" s="444">
        <v>2041</v>
      </c>
      <c r="I45" s="443">
        <v>0</v>
      </c>
      <c r="J45" s="408" t="str">
        <f t="shared" si="4"/>
        <v>　　皆増</v>
      </c>
      <c r="K45" s="444">
        <v>647</v>
      </c>
      <c r="L45" s="443">
        <v>0</v>
      </c>
      <c r="M45" s="408" t="str">
        <f t="shared" si="5"/>
        <v>　　皆増</v>
      </c>
    </row>
    <row r="46" spans="1:13" ht="21" customHeight="1" thickBot="1">
      <c r="A46" s="410" t="s">
        <v>174</v>
      </c>
      <c r="B46" s="426">
        <f t="shared" si="0"/>
        <v>923</v>
      </c>
      <c r="C46" s="427">
        <f t="shared" si="1"/>
        <v>188</v>
      </c>
      <c r="D46" s="433">
        <f t="shared" si="2"/>
        <v>391</v>
      </c>
      <c r="E46" s="447">
        <v>339</v>
      </c>
      <c r="F46" s="448">
        <v>188</v>
      </c>
      <c r="G46" s="411">
        <f t="shared" si="3"/>
        <v>80.3</v>
      </c>
      <c r="H46" s="449">
        <v>543</v>
      </c>
      <c r="I46" s="448">
        <v>0</v>
      </c>
      <c r="J46" s="411" t="str">
        <f t="shared" si="4"/>
        <v>　　皆増</v>
      </c>
      <c r="K46" s="449">
        <v>41</v>
      </c>
      <c r="L46" s="448">
        <v>0</v>
      </c>
      <c r="M46" s="411" t="str">
        <f t="shared" si="5"/>
        <v>　　皆増</v>
      </c>
    </row>
    <row r="47" spans="1:13" ht="21" customHeight="1" thickBot="1" thickTop="1">
      <c r="A47" s="412" t="s">
        <v>254</v>
      </c>
      <c r="B47" s="428">
        <f>SUM(B5:B25)</f>
        <v>1734722</v>
      </c>
      <c r="C47" s="429">
        <f>SUM(C5:C25)</f>
        <v>1331272</v>
      </c>
      <c r="D47" s="434">
        <f t="shared" si="2"/>
        <v>30.3</v>
      </c>
      <c r="E47" s="450">
        <f>SUM(E5:E25)</f>
        <v>1522893</v>
      </c>
      <c r="F47" s="451">
        <f>SUM(F5:F25)</f>
        <v>1331272</v>
      </c>
      <c r="G47" s="413">
        <f t="shared" si="3"/>
        <v>14.4</v>
      </c>
      <c r="H47" s="452">
        <f>SUM(H5:H25)</f>
        <v>162009</v>
      </c>
      <c r="I47" s="451">
        <f>SUM(I5:I25)</f>
        <v>0</v>
      </c>
      <c r="J47" s="413" t="str">
        <f t="shared" si="4"/>
        <v>　　皆増</v>
      </c>
      <c r="K47" s="452">
        <f>SUM(K5:K25)</f>
        <v>49820</v>
      </c>
      <c r="L47" s="451">
        <f>SUM(L5:L25)</f>
        <v>0</v>
      </c>
      <c r="M47" s="413" t="str">
        <f t="shared" si="5"/>
        <v>　　皆増</v>
      </c>
    </row>
    <row r="48" spans="1:13" s="416" customFormat="1" ht="21" customHeight="1" thickBot="1" thickTop="1">
      <c r="A48" s="414" t="s">
        <v>238</v>
      </c>
      <c r="B48" s="453">
        <f>SUM(B26:B46)</f>
        <v>305866</v>
      </c>
      <c r="C48" s="454">
        <f>SUM(C26:C46)</f>
        <v>231233</v>
      </c>
      <c r="D48" s="435">
        <f t="shared" si="2"/>
        <v>32.3</v>
      </c>
      <c r="E48" s="455">
        <f>SUM(E26:E46)</f>
        <v>257864</v>
      </c>
      <c r="F48" s="456">
        <f>SUM(F26:F46)</f>
        <v>231233</v>
      </c>
      <c r="G48" s="415">
        <f t="shared" si="3"/>
        <v>11.5</v>
      </c>
      <c r="H48" s="457">
        <f>SUM(H26:H46)</f>
        <v>37777</v>
      </c>
      <c r="I48" s="456">
        <f>SUM(I26:I46)</f>
        <v>0</v>
      </c>
      <c r="J48" s="415" t="str">
        <f t="shared" si="4"/>
        <v>　　皆増</v>
      </c>
      <c r="K48" s="457">
        <f>SUM(K26:K46)</f>
        <v>10225</v>
      </c>
      <c r="L48" s="456">
        <f>SUM(L26:L46)</f>
        <v>0</v>
      </c>
      <c r="M48" s="415" t="str">
        <f t="shared" si="5"/>
        <v>　　皆増</v>
      </c>
    </row>
    <row r="49" spans="1:13" s="416" customFormat="1" ht="21" customHeight="1" thickTop="1">
      <c r="A49" s="417" t="s">
        <v>244</v>
      </c>
      <c r="B49" s="458">
        <f>B48+B47</f>
        <v>2040588</v>
      </c>
      <c r="C49" s="459">
        <f>C48+C47</f>
        <v>1562505</v>
      </c>
      <c r="D49" s="436">
        <f t="shared" si="2"/>
        <v>30.6</v>
      </c>
      <c r="E49" s="460">
        <f>E48+E47</f>
        <v>1780757</v>
      </c>
      <c r="F49" s="461">
        <f>F48+F47</f>
        <v>1562505</v>
      </c>
      <c r="G49" s="418">
        <f t="shared" si="3"/>
        <v>14</v>
      </c>
      <c r="H49" s="462">
        <f>H48+H47</f>
        <v>199786</v>
      </c>
      <c r="I49" s="461">
        <f>I48+I47</f>
        <v>0</v>
      </c>
      <c r="J49" s="418" t="str">
        <f t="shared" si="4"/>
        <v>　　皆増</v>
      </c>
      <c r="K49" s="462">
        <f>K48+K47</f>
        <v>60045</v>
      </c>
      <c r="L49" s="461">
        <f>L48+L47</f>
        <v>0</v>
      </c>
      <c r="M49" s="418" t="str">
        <f t="shared" si="5"/>
        <v>　　皆増</v>
      </c>
    </row>
    <row r="50" ht="17.25" customHeight="1">
      <c r="A50" s="419" t="s">
        <v>473</v>
      </c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 利伸</dc:creator>
  <cp:keywords/>
  <dc:description/>
  <cp:lastModifiedBy>岐阜県</cp:lastModifiedBy>
  <cp:lastPrinted>2019-09-09T04:37:12Z</cp:lastPrinted>
  <dcterms:created xsi:type="dcterms:W3CDTF">2003-01-21T01:07:02Z</dcterms:created>
  <dcterms:modified xsi:type="dcterms:W3CDTF">2019-09-09T04:37:29Z</dcterms:modified>
  <cp:category/>
  <cp:version/>
  <cp:contentType/>
  <cp:contentStatus/>
</cp:coreProperties>
</file>