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4895" windowHeight="9405" activeTab="0"/>
  </bookViews>
  <sheets>
    <sheet name="Sheet1" sheetId="1" r:id="rId1"/>
  </sheets>
  <definedNames>
    <definedName name="_xlnm.Print_Area" localSheetId="0">'Sheet1'!$A$1:$S$56</definedName>
    <definedName name="印刷範囲">'Sheet1'!$A$1:$S$11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<sst xmlns="http://schemas.openxmlformats.org/spreadsheetml/2006/main" count="133" uniqueCount="87">
  <si>
    <t xml:space="preserve"> 区分</t>
  </si>
  <si>
    <t xml:space="preserve"> 上 水 道</t>
  </si>
  <si>
    <t>簡易水道</t>
  </si>
  <si>
    <t xml:space="preserve"> 専用水道</t>
  </si>
  <si>
    <t>飲料水供給施設</t>
  </si>
  <si>
    <t>合計</t>
  </si>
  <si>
    <t>上     水     道</t>
  </si>
  <si>
    <t>簡  易  水  道</t>
  </si>
  <si>
    <t>　　　　専  用　水　道</t>
  </si>
  <si>
    <t xml:space="preserve">      計 </t>
  </si>
  <si>
    <t xml:space="preserve"> 簡易専</t>
  </si>
  <si>
    <t>率</t>
  </si>
  <si>
    <t>個</t>
  </si>
  <si>
    <t xml:space="preserve">  個</t>
  </si>
  <si>
    <t xml:space="preserve"> 用水道</t>
  </si>
  <si>
    <t xml:space="preserve"> 人口</t>
  </si>
  <si>
    <t>総 人 口</t>
  </si>
  <si>
    <t>所</t>
  </si>
  <si>
    <t xml:space="preserve"> 計画給水</t>
  </si>
  <si>
    <t xml:space="preserve"> 給水人口</t>
  </si>
  <si>
    <t>計画給水</t>
  </si>
  <si>
    <t xml:space="preserve"> 普及率</t>
  </si>
  <si>
    <t xml:space="preserve">  所</t>
  </si>
  <si>
    <t xml:space="preserve"> 計画給</t>
  </si>
  <si>
    <t xml:space="preserve"> 給  水</t>
  </si>
  <si>
    <t>　</t>
  </si>
  <si>
    <t>数</t>
  </si>
  <si>
    <t xml:space="preserve"> 人    口</t>
  </si>
  <si>
    <t>人    口</t>
  </si>
  <si>
    <t>人　　口</t>
  </si>
  <si>
    <t xml:space="preserve">  数</t>
  </si>
  <si>
    <t xml:space="preserve"> 水人口</t>
  </si>
  <si>
    <t xml:space="preserve"> 人  口</t>
  </si>
  <si>
    <t xml:space="preserve"> 施設数</t>
  </si>
  <si>
    <t xml:space="preserve">      -</t>
  </si>
  <si>
    <t xml:space="preserve"> </t>
  </si>
  <si>
    <t>　　　　普及率</t>
  </si>
  <si>
    <t>普及率</t>
  </si>
  <si>
    <t>総人口</t>
  </si>
  <si>
    <t>給水人口</t>
  </si>
  <si>
    <t xml:space="preserve"> 年度</t>
  </si>
  <si>
    <t xml:space="preserve"> （国）</t>
  </si>
  <si>
    <t xml:space="preserve"> （県）</t>
  </si>
  <si>
    <t>（管内）</t>
  </si>
  <si>
    <t>計</t>
  </si>
  <si>
    <t>本所</t>
  </si>
  <si>
    <t>ｾﾝﾀｰ</t>
  </si>
  <si>
    <t>本所小計</t>
  </si>
  <si>
    <t>郡上市</t>
  </si>
  <si>
    <t>ｾﾝﾀｰ小計</t>
  </si>
  <si>
    <t>管内総計</t>
  </si>
  <si>
    <t>関市</t>
  </si>
  <si>
    <t>美濃市</t>
  </si>
  <si>
    <t>H15</t>
  </si>
  <si>
    <t>H16</t>
  </si>
  <si>
    <t>H17</t>
  </si>
  <si>
    <t>H18</t>
  </si>
  <si>
    <t>国</t>
  </si>
  <si>
    <t>県</t>
  </si>
  <si>
    <t>H19</t>
  </si>
  <si>
    <t>H20</t>
  </si>
  <si>
    <t>H21</t>
  </si>
  <si>
    <t>H14</t>
  </si>
  <si>
    <t>H13</t>
  </si>
  <si>
    <t>H12</t>
  </si>
  <si>
    <t>H11</t>
  </si>
  <si>
    <t>H10</t>
  </si>
  <si>
    <t>H19</t>
  </si>
  <si>
    <t>H20</t>
  </si>
  <si>
    <t>H21</t>
  </si>
  <si>
    <t>普及率（％）</t>
  </si>
  <si>
    <t>関市</t>
  </si>
  <si>
    <t>郡上市</t>
  </si>
  <si>
    <t>本所全体</t>
  </si>
  <si>
    <t>-</t>
  </si>
  <si>
    <t>H22</t>
  </si>
  <si>
    <t>H23</t>
  </si>
  <si>
    <t>H23</t>
  </si>
  <si>
    <t>H24年度</t>
  </si>
  <si>
    <t>H24</t>
  </si>
  <si>
    <t>H25</t>
  </si>
  <si>
    <t>*管内水道普及率の推移は、関市、美濃市の合計</t>
  </si>
  <si>
    <t>本所管内</t>
  </si>
  <si>
    <t>（平成２６年３月３１日現在）</t>
  </si>
  <si>
    <t>　３　　水道の普及状況（Ｔ１１－３）</t>
  </si>
  <si>
    <t>H26</t>
  </si>
  <si>
    <t>平成18年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</si>
</sst>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.0%"/>
    <numFmt numFmtId="181" formatCode="0.0_);[Red]\(0.0\)"/>
    <numFmt numFmtId="182" formatCode="&quot;¥&quot;#,##0_);[Red]\(&quot;¥&quot;#,##0\)"/>
    <numFmt numFmtId="183" formatCode="#,##0.0;[Red]\-#,##0.0"/>
    <numFmt numFmtId="184" formatCode="0_);[Red]\(0\)"/>
    <numFmt numFmtId="185" formatCode="0.0_ "/>
    <numFmt numFmtId="186" formatCode="###\ ###\ ###"/>
    <numFmt numFmtId="187" formatCode="#,##0.000"/>
  </numFmts>
  <fonts count="47">
    <font>
      <sz val="6.25"/>
      <name val="ＭＳ 明朝"/>
      <family val="1"/>
    </font>
    <font>
      <sz val="11"/>
      <name val="ＭＳ Ｐゴシック"/>
      <family val="3"/>
    </font>
    <font>
      <b/>
      <sz val="6.25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name val="ＭＳ 明朝"/>
      <family val="1"/>
    </font>
    <font>
      <b/>
      <sz val="11"/>
      <color indexed="63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.5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.25"/>
      <color indexed="10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.2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7"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3" xfId="0" applyNumberFormat="1" applyFill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23" xfId="0" applyNumberFormat="1" applyFill="1" applyBorder="1" applyAlignment="1">
      <alignment/>
    </xf>
    <xf numFmtId="3" fontId="0" fillId="0" borderId="23" xfId="0" applyNumberFormat="1" applyBorder="1" applyAlignment="1">
      <alignment horizontal="center"/>
    </xf>
    <xf numFmtId="181" fontId="0" fillId="0" borderId="23" xfId="48" applyNumberFormat="1" applyFon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25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85" fontId="0" fillId="0" borderId="23" xfId="0" applyNumberFormat="1" applyBorder="1" applyAlignment="1">
      <alignment/>
    </xf>
    <xf numFmtId="3" fontId="0" fillId="0" borderId="27" xfId="0" applyNumberFormat="1" applyBorder="1" applyAlignment="1">
      <alignment horizontal="center"/>
    </xf>
    <xf numFmtId="181" fontId="0" fillId="0" borderId="28" xfId="0" applyNumberFormat="1" applyBorder="1" applyAlignment="1">
      <alignment/>
    </xf>
    <xf numFmtId="0" fontId="0" fillId="0" borderId="0" xfId="48" applyNumberFormat="1" applyFont="1" applyAlignment="1">
      <alignment/>
    </xf>
    <xf numFmtId="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 locked="0"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8" fontId="0" fillId="0" borderId="33" xfId="48" applyFont="1" applyBorder="1" applyAlignment="1">
      <alignment horizontal="right"/>
    </xf>
    <xf numFmtId="38" fontId="0" fillId="0" borderId="33" xfId="48" applyFont="1" applyBorder="1" applyAlignment="1">
      <alignment/>
    </xf>
    <xf numFmtId="38" fontId="0" fillId="0" borderId="34" xfId="48" applyFont="1" applyBorder="1" applyAlignment="1">
      <alignment/>
    </xf>
    <xf numFmtId="3" fontId="0" fillId="0" borderId="35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distributed"/>
    </xf>
    <xf numFmtId="3" fontId="0" fillId="0" borderId="40" xfId="0" applyNumberFormat="1" applyFont="1" applyBorder="1" applyAlignment="1">
      <alignment horizontal="distributed"/>
    </xf>
    <xf numFmtId="38" fontId="0" fillId="0" borderId="41" xfId="48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2" xfId="0" applyNumberFormat="1" applyFont="1" applyBorder="1" applyAlignment="1">
      <alignment horizontal="center"/>
    </xf>
    <xf numFmtId="3" fontId="0" fillId="0" borderId="43" xfId="0" applyNumberFormat="1" applyFont="1" applyBorder="1" applyAlignment="1" applyProtection="1">
      <alignment/>
      <protection locked="0"/>
    </xf>
    <xf numFmtId="38" fontId="0" fillId="0" borderId="44" xfId="48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33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/>
    </xf>
    <xf numFmtId="3" fontId="0" fillId="0" borderId="47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/>
    </xf>
    <xf numFmtId="38" fontId="0" fillId="0" borderId="49" xfId="48" applyFont="1" applyBorder="1" applyAlignment="1">
      <alignment/>
    </xf>
    <xf numFmtId="3" fontId="0" fillId="0" borderId="29" xfId="0" applyNumberFormat="1" applyFont="1" applyBorder="1" applyAlignment="1">
      <alignment horizontal="distributed"/>
    </xf>
    <xf numFmtId="3" fontId="0" fillId="0" borderId="50" xfId="0" applyNumberFormat="1" applyFont="1" applyBorder="1" applyAlignment="1">
      <alignment/>
    </xf>
    <xf numFmtId="3" fontId="0" fillId="0" borderId="50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distributed"/>
    </xf>
    <xf numFmtId="38" fontId="0" fillId="0" borderId="52" xfId="48" applyFont="1" applyBorder="1" applyAlignment="1">
      <alignment/>
    </xf>
    <xf numFmtId="3" fontId="0" fillId="0" borderId="49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8" fontId="0" fillId="0" borderId="49" xfId="48" applyFont="1" applyBorder="1" applyAlignment="1">
      <alignment horizontal="right"/>
    </xf>
    <xf numFmtId="3" fontId="0" fillId="0" borderId="5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183" fontId="0" fillId="0" borderId="45" xfId="48" applyNumberFormat="1" applyFont="1" applyBorder="1" applyAlignment="1" applyProtection="1">
      <alignment/>
      <protection locked="0"/>
    </xf>
    <xf numFmtId="3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8" fontId="0" fillId="0" borderId="56" xfId="48" applyFont="1" applyBorder="1" applyAlignment="1" applyProtection="1">
      <alignment/>
      <protection locked="0"/>
    </xf>
    <xf numFmtId="38" fontId="0" fillId="0" borderId="57" xfId="48" applyFont="1" applyBorder="1" applyAlignment="1" applyProtection="1">
      <alignment/>
      <protection locked="0"/>
    </xf>
    <xf numFmtId="38" fontId="0" fillId="0" borderId="46" xfId="48" applyFont="1" applyBorder="1" applyAlignment="1">
      <alignment/>
    </xf>
    <xf numFmtId="3" fontId="0" fillId="0" borderId="51" xfId="0" applyNumberFormat="1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44" xfId="48" applyFont="1" applyBorder="1" applyAlignment="1">
      <alignment horizontal="right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3" fontId="46" fillId="0" borderId="27" xfId="0" applyNumberFormat="1" applyFont="1" applyBorder="1" applyAlignment="1">
      <alignment horizontal="center"/>
    </xf>
    <xf numFmtId="38" fontId="0" fillId="0" borderId="59" xfId="48" applyFont="1" applyBorder="1" applyAlignment="1">
      <alignment/>
    </xf>
    <xf numFmtId="38" fontId="0" fillId="0" borderId="60" xfId="48" applyFont="1" applyBorder="1" applyAlignment="1" applyProtection="1">
      <alignment/>
      <protection locked="0"/>
    </xf>
    <xf numFmtId="38" fontId="0" fillId="0" borderId="61" xfId="48" applyFont="1" applyBorder="1" applyAlignment="1">
      <alignment/>
    </xf>
    <xf numFmtId="38" fontId="0" fillId="0" borderId="62" xfId="48" applyFont="1" applyBorder="1" applyAlignment="1">
      <alignment/>
    </xf>
    <xf numFmtId="38" fontId="0" fillId="0" borderId="63" xfId="48" applyFont="1" applyBorder="1" applyAlignment="1" applyProtection="1">
      <alignment/>
      <protection locked="0"/>
    </xf>
    <xf numFmtId="38" fontId="0" fillId="0" borderId="61" xfId="48" applyFont="1" applyBorder="1" applyAlignment="1" applyProtection="1">
      <alignment/>
      <protection locked="0"/>
    </xf>
    <xf numFmtId="38" fontId="0" fillId="0" borderId="64" xfId="48" applyFont="1" applyBorder="1" applyAlignment="1" applyProtection="1">
      <alignment horizontal="right"/>
      <protection locked="0"/>
    </xf>
    <xf numFmtId="38" fontId="0" fillId="0" borderId="61" xfId="48" applyFont="1" applyBorder="1" applyAlignment="1" applyProtection="1">
      <alignment horizontal="right"/>
      <protection locked="0"/>
    </xf>
    <xf numFmtId="38" fontId="0" fillId="0" borderId="62" xfId="48" applyFont="1" applyBorder="1" applyAlignment="1" applyProtection="1">
      <alignment/>
      <protection locked="0"/>
    </xf>
    <xf numFmtId="38" fontId="0" fillId="0" borderId="63" xfId="48" applyFont="1" applyBorder="1" applyAlignment="1">
      <alignment/>
    </xf>
    <xf numFmtId="38" fontId="0" fillId="0" borderId="64" xfId="48" applyFont="1" applyBorder="1" applyAlignment="1">
      <alignment/>
    </xf>
    <xf numFmtId="183" fontId="0" fillId="0" borderId="65" xfId="48" applyNumberFormat="1" applyFont="1" applyBorder="1" applyAlignment="1" applyProtection="1">
      <alignment/>
      <protection locked="0"/>
    </xf>
    <xf numFmtId="38" fontId="0" fillId="0" borderId="63" xfId="48" applyFont="1" applyBorder="1" applyAlignment="1" applyProtection="1">
      <alignment/>
      <protection locked="0"/>
    </xf>
    <xf numFmtId="38" fontId="0" fillId="0" borderId="64" xfId="48" applyFont="1" applyBorder="1" applyAlignment="1" applyProtection="1">
      <alignment/>
      <protection locked="0"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0" borderId="68" xfId="48" applyFont="1" applyBorder="1" applyAlignment="1">
      <alignment/>
    </xf>
    <xf numFmtId="38" fontId="0" fillId="0" borderId="69" xfId="48" applyFont="1" applyBorder="1" applyAlignment="1">
      <alignment/>
    </xf>
    <xf numFmtId="38" fontId="0" fillId="0" borderId="70" xfId="48" applyFont="1" applyBorder="1" applyAlignment="1">
      <alignment/>
    </xf>
    <xf numFmtId="38" fontId="0" fillId="0" borderId="71" xfId="48" applyFont="1" applyBorder="1" applyAlignment="1">
      <alignment/>
    </xf>
    <xf numFmtId="38" fontId="0" fillId="0" borderId="68" xfId="48" applyFont="1" applyBorder="1" applyAlignment="1">
      <alignment horizontal="right"/>
    </xf>
    <xf numFmtId="38" fontId="0" fillId="0" borderId="69" xfId="48" applyFont="1" applyBorder="1" applyAlignment="1">
      <alignment horizontal="right"/>
    </xf>
    <xf numFmtId="183" fontId="0" fillId="0" borderId="72" xfId="48" applyNumberFormat="1" applyFont="1" applyBorder="1" applyAlignment="1" applyProtection="1">
      <alignment/>
      <protection locked="0"/>
    </xf>
    <xf numFmtId="38" fontId="0" fillId="0" borderId="70" xfId="48" applyFont="1" applyBorder="1" applyAlignment="1" applyProtection="1">
      <alignment horizontal="right"/>
      <protection locked="0"/>
    </xf>
    <xf numFmtId="38" fontId="0" fillId="0" borderId="68" xfId="48" applyFont="1" applyBorder="1" applyAlignment="1" applyProtection="1">
      <alignment horizontal="right"/>
      <protection locked="0"/>
    </xf>
    <xf numFmtId="38" fontId="0" fillId="0" borderId="71" xfId="48" applyFont="1" applyBorder="1" applyAlignment="1" applyProtection="1">
      <alignment horizontal="right"/>
      <protection locked="0"/>
    </xf>
    <xf numFmtId="38" fontId="0" fillId="0" borderId="41" xfId="48" applyFont="1" applyBorder="1" applyAlignment="1">
      <alignment/>
    </xf>
    <xf numFmtId="38" fontId="0" fillId="0" borderId="33" xfId="48" applyFont="1" applyBorder="1" applyAlignment="1">
      <alignment/>
    </xf>
    <xf numFmtId="38" fontId="0" fillId="0" borderId="52" xfId="48" applyFont="1" applyBorder="1" applyAlignment="1">
      <alignment/>
    </xf>
    <xf numFmtId="38" fontId="0" fillId="0" borderId="33" xfId="48" applyFont="1" applyBorder="1" applyAlignment="1">
      <alignment horizontal="right"/>
    </xf>
    <xf numFmtId="183" fontId="0" fillId="0" borderId="45" xfId="48" applyNumberFormat="1" applyFont="1" applyBorder="1" applyAlignment="1" applyProtection="1">
      <alignment/>
      <protection locked="0"/>
    </xf>
    <xf numFmtId="38" fontId="0" fillId="0" borderId="44" xfId="48" applyFont="1" applyBorder="1" applyAlignment="1">
      <alignment/>
    </xf>
    <xf numFmtId="38" fontId="0" fillId="0" borderId="49" xfId="48" applyFont="1" applyBorder="1" applyAlignment="1">
      <alignment horizontal="right"/>
    </xf>
    <xf numFmtId="38" fontId="0" fillId="0" borderId="33" xfId="48" applyFont="1" applyBorder="1" applyAlignment="1" applyProtection="1">
      <alignment horizontal="right"/>
      <protection locked="0"/>
    </xf>
    <xf numFmtId="3" fontId="10" fillId="0" borderId="0" xfId="0" applyNumberFormat="1" applyFont="1" applyAlignment="1">
      <alignment/>
    </xf>
    <xf numFmtId="0" fontId="8" fillId="0" borderId="0" xfId="0" applyFont="1" applyBorder="1" applyAlignment="1">
      <alignment horizontal="distributed" vertical="center"/>
    </xf>
    <xf numFmtId="3" fontId="5" fillId="0" borderId="0" xfId="0" applyNumberFormat="1" applyFont="1" applyAlignment="1">
      <alignment horizontal="left" vertical="center"/>
    </xf>
    <xf numFmtId="3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水道種類別人口（Ｆ１１－１）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25"/>
          <c:y val="0.3885"/>
          <c:w val="0.93425"/>
          <c:h val="0.5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上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水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道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74.1%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Sheet1!$W$16:$Z$16</c:f>
              <c:strCache/>
            </c:strRef>
          </c:cat>
          <c:val>
            <c:numRef>
              <c:f>Sheet1!$W$17:$Z$17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Sheet1!$W$16:$Z$16</c:f>
              <c:strCache/>
            </c:strRef>
          </c:cat>
          <c:val>
            <c:numRef>
              <c:f>Sheet1!$W$18:$Z$18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975"/>
          <c:y val="0.1365"/>
          <c:w val="0.9192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Sheet1!$W$39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Sheet1!$V$45:$V$56</c:f>
              <c:strCache/>
            </c:strRef>
          </c:cat>
          <c:val>
            <c:numRef>
              <c:f>Sheet1!$W$45:$W$56</c:f>
              <c:numCache/>
            </c:numRef>
          </c:val>
          <c:smooth val="0"/>
        </c:ser>
        <c:ser>
          <c:idx val="1"/>
          <c:order val="1"/>
          <c:tx>
            <c:strRef>
              <c:f>Sheet1!$X$39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Sheet1!$V$45:$V$56</c:f>
              <c:strCache/>
            </c:strRef>
          </c:cat>
          <c:val>
            <c:numRef>
              <c:f>Sheet1!$X$45:$X$56</c:f>
              <c:numCache/>
            </c:numRef>
          </c:val>
          <c:smooth val="0"/>
        </c:ser>
        <c:ser>
          <c:idx val="2"/>
          <c:order val="2"/>
          <c:tx>
            <c:strRef>
              <c:f>Sheet1!$Y$39</c:f>
              <c:strCache>
                <c:ptCount val="1"/>
                <c:pt idx="0">
                  <c:v>本所管内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Sheet1!$V$45:$V$56</c:f>
              <c:strCache/>
            </c:strRef>
          </c:cat>
          <c:val>
            <c:numRef>
              <c:f>Sheet1!$Y$45:$Y$56</c:f>
              <c:numCache/>
            </c:numRef>
          </c:val>
          <c:smooth val="0"/>
        </c:ser>
        <c:marker val="1"/>
        <c:axId val="42008844"/>
        <c:axId val="42535277"/>
      </c:lineChart>
      <c:catAx>
        <c:axId val="42008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35277"/>
        <c:crosses val="autoZero"/>
        <c:auto val="1"/>
        <c:lblOffset val="100"/>
        <c:tickLblSkip val="1"/>
        <c:noMultiLvlLbl val="0"/>
      </c:catAx>
      <c:valAx>
        <c:axId val="42535277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7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08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90975"/>
          <c:w val="0.498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19050</xdr:rowOff>
    </xdr:from>
    <xdr:ext cx="4638675" cy="2657475"/>
    <xdr:graphicFrame>
      <xdr:nvGraphicFramePr>
        <xdr:cNvPr id="1" name="Chart 1"/>
        <xdr:cNvGraphicFramePr/>
      </xdr:nvGraphicFramePr>
      <xdr:xfrm>
        <a:off x="0" y="2552700"/>
        <a:ext cx="46386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8</xdr:col>
      <xdr:colOff>142875</xdr:colOff>
      <xdr:row>14</xdr:row>
      <xdr:rowOff>19050</xdr:rowOff>
    </xdr:from>
    <xdr:ext cx="5324475" cy="2638425"/>
    <xdr:graphicFrame>
      <xdr:nvGraphicFramePr>
        <xdr:cNvPr id="2" name="Chart 2"/>
        <xdr:cNvGraphicFramePr/>
      </xdr:nvGraphicFramePr>
      <xdr:xfrm>
        <a:off x="4800600" y="2552700"/>
        <a:ext cx="53244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tabSelected="1" zoomScale="120" zoomScaleNormal="120" zoomScaleSheetLayoutView="100" workbookViewId="0" topLeftCell="A1">
      <selection activeCell="U8" sqref="U8"/>
    </sheetView>
  </sheetViews>
  <sheetFormatPr defaultColWidth="10.796875" defaultRowHeight="8.25" customHeight="1"/>
  <cols>
    <col min="1" max="1" width="16.3984375" style="0" customWidth="1"/>
    <col min="2" max="2" width="13" style="0" customWidth="1"/>
    <col min="3" max="3" width="8" style="0" customWidth="1"/>
    <col min="4" max="5" width="13" style="0" customWidth="1"/>
    <col min="6" max="6" width="8.3984375" style="0" customWidth="1"/>
    <col min="7" max="8" width="13" style="0" customWidth="1"/>
    <col min="9" max="9" width="8.3984375" style="0" customWidth="1"/>
    <col min="10" max="11" width="13" style="1" customWidth="1"/>
    <col min="12" max="12" width="8.3984375" style="0" customWidth="1"/>
    <col min="13" max="14" width="13" style="0" customWidth="1"/>
    <col min="15" max="15" width="8.796875" style="0" customWidth="1"/>
    <col min="16" max="16" width="8.3984375" style="0" customWidth="1"/>
    <col min="17" max="18" width="13" style="0" customWidth="1"/>
    <col min="19" max="19" width="9.3984375" style="0" customWidth="1"/>
    <col min="20" max="21" width="10.796875" style="0" customWidth="1"/>
    <col min="22" max="22" width="11.19921875" style="0" customWidth="1"/>
    <col min="23" max="23" width="14.796875" style="0" customWidth="1"/>
    <col min="24" max="24" width="10.3984375" style="0" customWidth="1"/>
    <col min="25" max="25" width="11" style="0" customWidth="1"/>
    <col min="26" max="26" width="15.19921875" style="0" customWidth="1"/>
    <col min="27" max="27" width="12.19921875" style="0" customWidth="1"/>
    <col min="28" max="32" width="10.796875" style="0" customWidth="1"/>
    <col min="33" max="35" width="14" style="0" customWidth="1"/>
  </cols>
  <sheetData>
    <row r="1" spans="1:19" ht="21" customHeight="1">
      <c r="A1" s="143" t="s">
        <v>84</v>
      </c>
      <c r="B1" s="48"/>
      <c r="C1" s="48"/>
      <c r="D1" s="48"/>
      <c r="E1" s="48"/>
      <c r="F1" s="48"/>
      <c r="G1" s="48"/>
      <c r="H1" s="48"/>
      <c r="I1" s="48"/>
      <c r="J1" s="49"/>
      <c r="K1" s="49"/>
      <c r="L1" s="48"/>
      <c r="M1" s="48"/>
      <c r="N1" s="48"/>
      <c r="O1" s="48"/>
      <c r="P1" s="48"/>
      <c r="Q1" s="48"/>
      <c r="R1" s="48"/>
      <c r="S1" s="48"/>
    </row>
    <row r="2" spans="1:28" ht="15" customHeight="1">
      <c r="A2" s="48"/>
      <c r="B2" s="48"/>
      <c r="C2" s="48"/>
      <c r="D2" s="48"/>
      <c r="E2" s="48"/>
      <c r="F2" s="48"/>
      <c r="G2" s="48"/>
      <c r="H2" s="48"/>
      <c r="I2" s="48"/>
      <c r="J2" s="49"/>
      <c r="K2" s="49"/>
      <c r="L2" s="48"/>
      <c r="M2" s="48"/>
      <c r="N2" s="48"/>
      <c r="O2" s="50"/>
      <c r="P2" s="48"/>
      <c r="Q2" s="50" t="s">
        <v>83</v>
      </c>
      <c r="R2" s="48"/>
      <c r="S2" s="48"/>
      <c r="V2" s="16"/>
      <c r="W2" s="16"/>
      <c r="X2" s="16"/>
      <c r="Y2" s="16"/>
      <c r="Z2" s="16"/>
      <c r="AA2" s="16"/>
      <c r="AB2" s="16"/>
    </row>
    <row r="3" spans="1:28" ht="12" customHeight="1">
      <c r="A3" s="52"/>
      <c r="B3" s="69"/>
      <c r="C3" s="74"/>
      <c r="D3" s="75" t="s">
        <v>6</v>
      </c>
      <c r="E3" s="75"/>
      <c r="F3" s="74"/>
      <c r="G3" s="75" t="s">
        <v>7</v>
      </c>
      <c r="H3" s="76"/>
      <c r="I3" s="77" t="s">
        <v>8</v>
      </c>
      <c r="J3" s="78"/>
      <c r="K3" s="88"/>
      <c r="L3" s="74"/>
      <c r="M3" s="75" t="s">
        <v>9</v>
      </c>
      <c r="N3" s="76"/>
      <c r="O3" s="91"/>
      <c r="P3" s="74"/>
      <c r="Q3" s="75" t="s">
        <v>4</v>
      </c>
      <c r="R3" s="76"/>
      <c r="S3" s="95" t="s">
        <v>10</v>
      </c>
      <c r="T3" s="16"/>
      <c r="V3" s="16"/>
      <c r="W3" s="16"/>
      <c r="X3" s="16"/>
      <c r="Y3" s="16"/>
      <c r="Z3" s="16"/>
      <c r="AA3" s="16"/>
      <c r="AB3" s="16"/>
    </row>
    <row r="4" spans="1:28" ht="12" customHeight="1">
      <c r="A4" s="51"/>
      <c r="B4" s="70"/>
      <c r="C4" s="66" t="s">
        <v>12</v>
      </c>
      <c r="D4" s="54"/>
      <c r="E4" s="79"/>
      <c r="F4" s="83" t="s">
        <v>12</v>
      </c>
      <c r="G4" s="54"/>
      <c r="H4" s="84"/>
      <c r="I4" s="66" t="s">
        <v>12</v>
      </c>
      <c r="J4" s="55"/>
      <c r="K4" s="80"/>
      <c r="L4" s="83" t="s">
        <v>12</v>
      </c>
      <c r="M4" s="54"/>
      <c r="N4" s="84"/>
      <c r="O4" s="92"/>
      <c r="P4" s="53" t="s">
        <v>13</v>
      </c>
      <c r="Q4" s="54"/>
      <c r="R4" s="84"/>
      <c r="S4" s="96" t="s">
        <v>14</v>
      </c>
      <c r="T4" s="16"/>
      <c r="V4" s="16"/>
      <c r="W4" s="16"/>
      <c r="X4" s="16"/>
      <c r="Y4" s="16"/>
      <c r="Z4" s="16"/>
      <c r="AA4" s="16"/>
      <c r="AB4" s="16"/>
    </row>
    <row r="5" spans="1:27" ht="12" customHeight="1">
      <c r="A5" s="51"/>
      <c r="B5" s="71" t="s">
        <v>16</v>
      </c>
      <c r="C5" s="66" t="s">
        <v>17</v>
      </c>
      <c r="D5" s="55" t="s">
        <v>18</v>
      </c>
      <c r="E5" s="80" t="s">
        <v>19</v>
      </c>
      <c r="F5" s="83" t="s">
        <v>17</v>
      </c>
      <c r="G5" s="55" t="s">
        <v>20</v>
      </c>
      <c r="H5" s="85" t="s">
        <v>19</v>
      </c>
      <c r="I5" s="66" t="s">
        <v>17</v>
      </c>
      <c r="J5" s="55" t="s">
        <v>20</v>
      </c>
      <c r="K5" s="80" t="s">
        <v>19</v>
      </c>
      <c r="L5" s="83" t="s">
        <v>17</v>
      </c>
      <c r="M5" s="54" t="s">
        <v>18</v>
      </c>
      <c r="N5" s="84" t="s">
        <v>19</v>
      </c>
      <c r="O5" s="92" t="s">
        <v>21</v>
      </c>
      <c r="P5" s="53" t="s">
        <v>22</v>
      </c>
      <c r="Q5" s="54" t="s">
        <v>23</v>
      </c>
      <c r="R5" s="84" t="s">
        <v>24</v>
      </c>
      <c r="S5" s="97"/>
      <c r="T5" s="16"/>
      <c r="V5" s="16"/>
      <c r="W5" s="16"/>
      <c r="X5" s="16"/>
      <c r="Y5" s="16"/>
      <c r="Z5" s="16"/>
      <c r="AA5" s="16"/>
    </row>
    <row r="6" spans="1:20" ht="12" customHeight="1">
      <c r="A6" s="62"/>
      <c r="B6" s="72" t="s">
        <v>25</v>
      </c>
      <c r="C6" s="67" t="s">
        <v>26</v>
      </c>
      <c r="D6" s="56" t="s">
        <v>27</v>
      </c>
      <c r="E6" s="81"/>
      <c r="F6" s="86" t="s">
        <v>26</v>
      </c>
      <c r="G6" s="56" t="s">
        <v>28</v>
      </c>
      <c r="H6" s="58"/>
      <c r="I6" s="67" t="s">
        <v>26</v>
      </c>
      <c r="J6" s="56" t="s">
        <v>29</v>
      </c>
      <c r="K6" s="89"/>
      <c r="L6" s="86" t="s">
        <v>26</v>
      </c>
      <c r="M6" s="57" t="s">
        <v>27</v>
      </c>
      <c r="N6" s="58"/>
      <c r="O6" s="93"/>
      <c r="P6" s="102" t="s">
        <v>30</v>
      </c>
      <c r="Q6" s="57" t="s">
        <v>31</v>
      </c>
      <c r="R6" s="58" t="s">
        <v>32</v>
      </c>
      <c r="S6" s="98" t="s">
        <v>33</v>
      </c>
      <c r="T6" s="16"/>
    </row>
    <row r="7" spans="1:21" ht="15" customHeight="1">
      <c r="A7" s="63" t="s">
        <v>51</v>
      </c>
      <c r="B7" s="109">
        <v>88939</v>
      </c>
      <c r="C7" s="110">
        <v>1</v>
      </c>
      <c r="D7" s="111">
        <v>89350</v>
      </c>
      <c r="E7" s="112">
        <v>84956</v>
      </c>
      <c r="F7" s="113">
        <v>7</v>
      </c>
      <c r="G7" s="114">
        <v>4919</v>
      </c>
      <c r="H7" s="115">
        <v>3617</v>
      </c>
      <c r="I7" s="110">
        <v>4</v>
      </c>
      <c r="J7" s="116" t="s">
        <v>74</v>
      </c>
      <c r="K7" s="117">
        <v>71</v>
      </c>
      <c r="L7" s="118">
        <v>16</v>
      </c>
      <c r="M7" s="111">
        <f aca="true" t="shared" si="0" ref="M7:M12">D7+G7</f>
        <v>94269</v>
      </c>
      <c r="N7" s="119">
        <f>IF(E7+H7+K7=0,"      -",E7+H7+K7)</f>
        <v>88644</v>
      </c>
      <c r="O7" s="120">
        <f aca="true" t="shared" si="1" ref="O7:O12">IF(B7=0,0,N7/B7*100)</f>
        <v>99.66831198911613</v>
      </c>
      <c r="P7" s="121">
        <v>3</v>
      </c>
      <c r="Q7" s="116" t="s">
        <v>74</v>
      </c>
      <c r="R7" s="122">
        <v>75</v>
      </c>
      <c r="S7" s="99">
        <v>7</v>
      </c>
      <c r="T7" s="16"/>
      <c r="U7" t="s">
        <v>35</v>
      </c>
    </row>
    <row r="8" spans="1:20" ht="15" customHeight="1">
      <c r="A8" s="64" t="s">
        <v>52</v>
      </c>
      <c r="B8" s="123">
        <v>21348</v>
      </c>
      <c r="C8" s="124">
        <v>1</v>
      </c>
      <c r="D8" s="125">
        <v>21800</v>
      </c>
      <c r="E8" s="126">
        <v>16467</v>
      </c>
      <c r="F8" s="127">
        <v>5</v>
      </c>
      <c r="G8" s="125">
        <v>7596</v>
      </c>
      <c r="H8" s="128">
        <v>4853</v>
      </c>
      <c r="I8" s="124">
        <v>3</v>
      </c>
      <c r="J8" s="129" t="s">
        <v>74</v>
      </c>
      <c r="K8" s="130">
        <v>0</v>
      </c>
      <c r="L8" s="127">
        <f>IF(C8+F8+I8=0,"  -",C8+F8+I8)</f>
        <v>9</v>
      </c>
      <c r="M8" s="125">
        <f t="shared" si="0"/>
        <v>29396</v>
      </c>
      <c r="N8" s="128">
        <f>IF(E8+H8+K8=0,"      -",E8+H8+K8)</f>
        <v>21320</v>
      </c>
      <c r="O8" s="131">
        <f t="shared" si="1"/>
        <v>99.8688401723815</v>
      </c>
      <c r="P8" s="132" t="s">
        <v>74</v>
      </c>
      <c r="Q8" s="133" t="s">
        <v>74</v>
      </c>
      <c r="R8" s="134" t="s">
        <v>34</v>
      </c>
      <c r="S8" s="100">
        <v>5</v>
      </c>
      <c r="T8" s="16"/>
    </row>
    <row r="9" spans="1:20" ht="15" customHeight="1">
      <c r="A9" s="65" t="s">
        <v>47</v>
      </c>
      <c r="B9" s="105">
        <f>IF(SUM(B7:B8)=0,"      -",SUM(B7:B8))</f>
        <v>110287</v>
      </c>
      <c r="C9" s="135">
        <f>IF(SUM(C7:C8)=0,"    -",SUM(C7:C8))</f>
        <v>2</v>
      </c>
      <c r="D9" s="136">
        <f>IF(SUM(D7:D8)=0,"        -",SUM(D7:D8))</f>
        <v>111150</v>
      </c>
      <c r="E9" s="104">
        <f>IF(SUM(E7:E8)=0,"        -",SUM(E7:E8))</f>
        <v>101423</v>
      </c>
      <c r="F9" s="137">
        <f>IF(SUM(F7:F8)=0,"     -",SUM(F7:F8))</f>
        <v>12</v>
      </c>
      <c r="G9" s="136">
        <f>IF(SUM(G7:G8)=0,"       -",SUM(G7:G8))</f>
        <v>12515</v>
      </c>
      <c r="H9" s="103">
        <f>IF(SUM(H7:H8)=0,"       -",SUM(H7:H8))</f>
        <v>8470</v>
      </c>
      <c r="I9" s="135">
        <f>IF(SUM(I7:I8)=0,"     -",SUM(I7:I8))</f>
        <v>7</v>
      </c>
      <c r="J9" s="138" t="s">
        <v>74</v>
      </c>
      <c r="K9" s="104">
        <f>IF(SUM(K7:K8)=0,"       -",SUM(K7:K8))</f>
        <v>71</v>
      </c>
      <c r="L9" s="137">
        <f>IF(SUM(L7:L8)=0,"    -",SUM(L7:L8))</f>
        <v>25</v>
      </c>
      <c r="M9" s="136">
        <f t="shared" si="0"/>
        <v>123665</v>
      </c>
      <c r="N9" s="103">
        <f>IF(SUM(N7:N8)=0,"      -",SUM(N7:N8))</f>
        <v>109964</v>
      </c>
      <c r="O9" s="139">
        <f t="shared" si="1"/>
        <v>99.70712776664521</v>
      </c>
      <c r="P9" s="137">
        <f>IF(SUM(P7:P8)=0,"    -",SUM(P7:P8))</f>
        <v>3</v>
      </c>
      <c r="Q9" s="138" t="s">
        <v>74</v>
      </c>
      <c r="R9" s="103">
        <f>IF(SUM(R7:R8)=0,"     -",SUM(R7:R8))</f>
        <v>75</v>
      </c>
      <c r="S9" s="101">
        <f>IF(SUM(S7:S8)=0,"     -",SUM(S7:S8))</f>
        <v>12</v>
      </c>
      <c r="T9" s="16"/>
    </row>
    <row r="10" spans="1:20" ht="15" customHeight="1">
      <c r="A10" s="65" t="s">
        <v>48</v>
      </c>
      <c r="B10" s="140">
        <v>41967</v>
      </c>
      <c r="C10" s="135">
        <v>2</v>
      </c>
      <c r="D10" s="136">
        <v>22770</v>
      </c>
      <c r="E10" s="104">
        <v>12461</v>
      </c>
      <c r="F10" s="137">
        <v>38</v>
      </c>
      <c r="G10" s="136">
        <v>31308</v>
      </c>
      <c r="H10" s="103">
        <v>23325</v>
      </c>
      <c r="I10" s="135">
        <v>24</v>
      </c>
      <c r="J10" s="138" t="s">
        <v>74</v>
      </c>
      <c r="K10" s="141">
        <v>54</v>
      </c>
      <c r="L10" s="137">
        <f>IF(C10+F10+I10=0,"  -",C10+F10+I10)</f>
        <v>64</v>
      </c>
      <c r="M10" s="136">
        <f t="shared" si="0"/>
        <v>54078</v>
      </c>
      <c r="N10" s="103">
        <f>IF(E10+H10+K10=0,"      -",E10+H10+K10)</f>
        <v>35840</v>
      </c>
      <c r="O10" s="139">
        <f t="shared" si="1"/>
        <v>85.40043367407725</v>
      </c>
      <c r="P10" s="137">
        <v>6</v>
      </c>
      <c r="Q10" s="142" t="s">
        <v>74</v>
      </c>
      <c r="R10" s="103">
        <v>121</v>
      </c>
      <c r="S10" s="101">
        <v>23</v>
      </c>
      <c r="T10" s="16"/>
    </row>
    <row r="11" spans="1:20" ht="15" customHeight="1">
      <c r="A11" s="65" t="s">
        <v>49</v>
      </c>
      <c r="B11" s="105">
        <f>IF(SUM(B10:B10)=0,"     -",SUM(B10:B10))</f>
        <v>41967</v>
      </c>
      <c r="C11" s="68">
        <f>IF(SUM(C10:C10)=0,"    -",SUM(C10:C10))</f>
        <v>2</v>
      </c>
      <c r="D11" s="60">
        <f>IF(SUM(D10:D10)=0,"    -",SUM(D10:D10))</f>
        <v>22770</v>
      </c>
      <c r="E11" s="103">
        <f>IF(SUM(E10:E10)=0,"    -",SUM(E10:E10))</f>
        <v>12461</v>
      </c>
      <c r="F11" s="87">
        <f>IF(SUM(F10:F10)=0,"   -",SUM(F10:F10))</f>
        <v>38</v>
      </c>
      <c r="G11" s="60">
        <f>IF(SUM(G10:G10)=0,"     -",SUM(G10:G10))</f>
        <v>31308</v>
      </c>
      <c r="H11" s="103">
        <f>IF(SUM(H10:H10)=0,"    -",SUM(H10:H10))</f>
        <v>23325</v>
      </c>
      <c r="I11" s="68">
        <f>IF(SUM(I10:I10)=0,"   -",SUM(I10:I10))</f>
        <v>24</v>
      </c>
      <c r="J11" s="59" t="s">
        <v>74</v>
      </c>
      <c r="K11" s="82">
        <f>IF(SUM(K10:K10)=0,"       -",SUM(K10:K10))</f>
        <v>54</v>
      </c>
      <c r="L11" s="87">
        <f>IF(SUM(L10:L10)=0,"   -",SUM(L10:L10))</f>
        <v>64</v>
      </c>
      <c r="M11" s="60">
        <f t="shared" si="0"/>
        <v>54078</v>
      </c>
      <c r="N11" s="61">
        <f>IF(SUM(N10:N10)=0,"    -",SUM(N10:N10))</f>
        <v>35840</v>
      </c>
      <c r="O11" s="94">
        <f t="shared" si="1"/>
        <v>85.40043367407725</v>
      </c>
      <c r="P11" s="87">
        <f>IF(SUM(P10:P10)=0,"   -",SUM(P10:P10))</f>
        <v>6</v>
      </c>
      <c r="Q11" s="59" t="s">
        <v>74</v>
      </c>
      <c r="R11" s="61">
        <f>IF(SUM(R10:R10)=0,"    -",SUM(R10:R10))</f>
        <v>121</v>
      </c>
      <c r="S11" s="101">
        <f>IF(SUM(S10:S10)=0,"     -",SUM(S10:S10))</f>
        <v>23</v>
      </c>
      <c r="T11" s="16"/>
    </row>
    <row r="12" spans="1:20" ht="15" customHeight="1">
      <c r="A12" s="65" t="s">
        <v>50</v>
      </c>
      <c r="B12" s="73">
        <f aca="true" t="shared" si="2" ref="B12:N12">B9+B11</f>
        <v>152254</v>
      </c>
      <c r="C12" s="68">
        <f t="shared" si="2"/>
        <v>4</v>
      </c>
      <c r="D12" s="60">
        <f t="shared" si="2"/>
        <v>133920</v>
      </c>
      <c r="E12" s="82">
        <f t="shared" si="2"/>
        <v>113884</v>
      </c>
      <c r="F12" s="87">
        <f t="shared" si="2"/>
        <v>50</v>
      </c>
      <c r="G12" s="60">
        <f t="shared" si="2"/>
        <v>43823</v>
      </c>
      <c r="H12" s="61">
        <f t="shared" si="2"/>
        <v>31795</v>
      </c>
      <c r="I12" s="68">
        <f t="shared" si="2"/>
        <v>31</v>
      </c>
      <c r="J12" s="59" t="s">
        <v>74</v>
      </c>
      <c r="K12" s="90">
        <f t="shared" si="2"/>
        <v>125</v>
      </c>
      <c r="L12" s="87">
        <f t="shared" si="2"/>
        <v>89</v>
      </c>
      <c r="M12" s="60">
        <f t="shared" si="0"/>
        <v>177743</v>
      </c>
      <c r="N12" s="61">
        <f t="shared" si="2"/>
        <v>145804</v>
      </c>
      <c r="O12" s="94">
        <f t="shared" si="1"/>
        <v>95.76365809765261</v>
      </c>
      <c r="P12" s="87">
        <f>P9+P11</f>
        <v>9</v>
      </c>
      <c r="Q12" s="59" t="s">
        <v>74</v>
      </c>
      <c r="R12" s="61">
        <f>R9+R11</f>
        <v>196</v>
      </c>
      <c r="S12" s="101">
        <f>S9+S11</f>
        <v>35</v>
      </c>
      <c r="T12" s="16"/>
    </row>
    <row r="13" spans="1:19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0:22" ht="10.5" customHeight="1">
      <c r="J14"/>
      <c r="K14"/>
      <c r="V14" t="s">
        <v>78</v>
      </c>
    </row>
    <row r="15" spans="10:11" ht="8.25" customHeight="1" thickBot="1">
      <c r="J15"/>
      <c r="K15"/>
    </row>
    <row r="16" spans="10:27" ht="8.25" customHeight="1">
      <c r="J16"/>
      <c r="K16"/>
      <c r="V16" s="3" t="s">
        <v>0</v>
      </c>
      <c r="W16" s="4" t="s">
        <v>1</v>
      </c>
      <c r="X16" s="4" t="s">
        <v>2</v>
      </c>
      <c r="Y16" s="4" t="s">
        <v>3</v>
      </c>
      <c r="Z16" s="4" t="s">
        <v>4</v>
      </c>
      <c r="AA16" s="20" t="s">
        <v>5</v>
      </c>
    </row>
    <row r="17" spans="10:27" ht="8.25" customHeight="1">
      <c r="J17"/>
      <c r="K17"/>
      <c r="V17" s="9" t="s">
        <v>11</v>
      </c>
      <c r="W17" s="10">
        <f>ROUND(W18/AA18*100,1)</f>
        <v>74.2</v>
      </c>
      <c r="X17" s="10">
        <f>ROUND(X18/AA18*100,1)</f>
        <v>25.6</v>
      </c>
      <c r="Y17" s="10">
        <f>ROUND(Y18/AA18*100,1)</f>
        <v>0.1</v>
      </c>
      <c r="Z17" s="10">
        <f>ROUND(Z18/AA18*100,1)</f>
        <v>0.2</v>
      </c>
      <c r="AA17" s="19">
        <f>SUM(W17:Z17)</f>
        <v>100.10000000000001</v>
      </c>
    </row>
    <row r="18" spans="10:27" ht="8.25" customHeight="1" thickBot="1">
      <c r="J18"/>
      <c r="K18"/>
      <c r="V18" s="21" t="s">
        <v>15</v>
      </c>
      <c r="W18" s="22">
        <v>110022</v>
      </c>
      <c r="X18" s="22">
        <v>37946</v>
      </c>
      <c r="Y18" s="22">
        <v>129</v>
      </c>
      <c r="Z18" s="22">
        <v>238</v>
      </c>
      <c r="AA18" s="17">
        <f>SUM(W18:Z18)</f>
        <v>148335</v>
      </c>
    </row>
    <row r="19" spans="10:11" ht="8.25" customHeight="1" thickBot="1">
      <c r="J19"/>
      <c r="K19"/>
    </row>
    <row r="20" spans="10:33" ht="8.25" customHeight="1" thickBot="1">
      <c r="J20"/>
      <c r="K20"/>
      <c r="V20" s="6"/>
      <c r="W20" s="7" t="s">
        <v>36</v>
      </c>
      <c r="X20" s="8"/>
      <c r="Y20" s="8"/>
      <c r="Z20" s="6" t="s">
        <v>37</v>
      </c>
      <c r="AA20" s="6" t="s">
        <v>38</v>
      </c>
      <c r="AB20" s="8"/>
      <c r="AC20" s="8"/>
      <c r="AD20" s="6" t="s">
        <v>39</v>
      </c>
      <c r="AE20" s="8"/>
      <c r="AF20" s="8"/>
      <c r="AG20" s="5"/>
    </row>
    <row r="21" spans="1:33" ht="8.25">
      <c r="A21" s="2"/>
      <c r="J21"/>
      <c r="K21"/>
      <c r="V21" s="14" t="s">
        <v>40</v>
      </c>
      <c r="W21" s="15" t="s">
        <v>41</v>
      </c>
      <c r="X21" s="15" t="s">
        <v>42</v>
      </c>
      <c r="Y21" s="15" t="s">
        <v>43</v>
      </c>
      <c r="Z21" s="15"/>
      <c r="AA21" s="15" t="s">
        <v>44</v>
      </c>
      <c r="AB21" s="15" t="s">
        <v>45</v>
      </c>
      <c r="AC21" s="15" t="s">
        <v>46</v>
      </c>
      <c r="AD21" s="15" t="s">
        <v>44</v>
      </c>
      <c r="AE21" s="15" t="s">
        <v>45</v>
      </c>
      <c r="AF21" s="15" t="s">
        <v>46</v>
      </c>
      <c r="AG21" s="5"/>
    </row>
    <row r="22" spans="1:33" ht="8.25">
      <c r="A22" s="2"/>
      <c r="J22"/>
      <c r="K22"/>
      <c r="U22" s="39">
        <v>1998</v>
      </c>
      <c r="V22" s="12" t="s">
        <v>66</v>
      </c>
      <c r="W22" s="23">
        <v>96.3</v>
      </c>
      <c r="X22" s="24">
        <v>93.6</v>
      </c>
      <c r="Y22" s="10">
        <f aca="true" t="shared" si="3" ref="Y22:Y33">Z22</f>
        <v>94.8</v>
      </c>
      <c r="Z22" s="10">
        <f aca="true" t="shared" si="4" ref="Z22:Z34">ROUND(AD22/AA22*100,1)</f>
        <v>94.8</v>
      </c>
      <c r="AA22" s="11">
        <f aca="true" t="shared" si="5" ref="AA22:AA33">AB22+AC22</f>
        <v>269408</v>
      </c>
      <c r="AB22" s="11">
        <v>219140</v>
      </c>
      <c r="AC22" s="11">
        <v>50268</v>
      </c>
      <c r="AD22" s="11">
        <f aca="true" t="shared" si="6" ref="AD22:AD33">AE22+AF22</f>
        <v>255433</v>
      </c>
      <c r="AE22" s="11">
        <v>214261</v>
      </c>
      <c r="AF22" s="11">
        <v>41172</v>
      </c>
      <c r="AG22" s="5"/>
    </row>
    <row r="23" spans="1:33" ht="8.25">
      <c r="A23" s="2"/>
      <c r="J23"/>
      <c r="K23"/>
      <c r="U23" s="39">
        <v>1999</v>
      </c>
      <c r="V23" s="12" t="s">
        <v>65</v>
      </c>
      <c r="W23" s="25">
        <v>96.4</v>
      </c>
      <c r="X23" s="25">
        <v>94.1</v>
      </c>
      <c r="Y23" s="10">
        <f t="shared" si="3"/>
        <v>96.6</v>
      </c>
      <c r="Z23" s="10">
        <f t="shared" si="4"/>
        <v>96.6</v>
      </c>
      <c r="AA23" s="11">
        <f t="shared" si="5"/>
        <v>271270</v>
      </c>
      <c r="AB23" s="11">
        <v>221301</v>
      </c>
      <c r="AC23" s="11">
        <v>49969</v>
      </c>
      <c r="AD23" s="11">
        <f t="shared" si="6"/>
        <v>262174</v>
      </c>
      <c r="AE23" s="11">
        <v>216803</v>
      </c>
      <c r="AF23" s="11">
        <v>45371</v>
      </c>
      <c r="AG23" s="5"/>
    </row>
    <row r="24" spans="1:33" ht="8.25">
      <c r="A24" s="2"/>
      <c r="J24"/>
      <c r="K24"/>
      <c r="U24" s="39">
        <v>2000</v>
      </c>
      <c r="V24" s="12" t="s">
        <v>64</v>
      </c>
      <c r="W24" s="23">
        <v>96.6</v>
      </c>
      <c r="X24" s="23">
        <v>94.9</v>
      </c>
      <c r="Y24" s="10">
        <f t="shared" si="3"/>
        <v>97.4</v>
      </c>
      <c r="Z24" s="10">
        <f t="shared" si="4"/>
        <v>97.4</v>
      </c>
      <c r="AA24" s="11">
        <f t="shared" si="5"/>
        <v>272044</v>
      </c>
      <c r="AB24" s="11">
        <v>222827</v>
      </c>
      <c r="AC24" s="11">
        <v>49217</v>
      </c>
      <c r="AD24" s="11">
        <f t="shared" si="6"/>
        <v>264995</v>
      </c>
      <c r="AE24" s="11">
        <v>218198</v>
      </c>
      <c r="AF24" s="11">
        <v>46797</v>
      </c>
      <c r="AG24" s="5"/>
    </row>
    <row r="25" spans="1:33" ht="8.25">
      <c r="A25" s="2"/>
      <c r="J25"/>
      <c r="K25"/>
      <c r="U25" s="39">
        <v>2001</v>
      </c>
      <c r="V25" s="12" t="s">
        <v>63</v>
      </c>
      <c r="W25" s="23">
        <v>96.7</v>
      </c>
      <c r="X25" s="36">
        <v>95</v>
      </c>
      <c r="Y25" s="10">
        <f t="shared" si="3"/>
        <v>98.1</v>
      </c>
      <c r="Z25" s="10">
        <f t="shared" si="4"/>
        <v>98.1</v>
      </c>
      <c r="AA25" s="11">
        <f t="shared" si="5"/>
        <v>273305</v>
      </c>
      <c r="AB25" s="11">
        <v>224468</v>
      </c>
      <c r="AC25" s="11">
        <v>48837</v>
      </c>
      <c r="AD25" s="11">
        <f t="shared" si="6"/>
        <v>268035</v>
      </c>
      <c r="AE25" s="11">
        <v>220765</v>
      </c>
      <c r="AF25" s="11">
        <v>47270</v>
      </c>
      <c r="AG25" s="5"/>
    </row>
    <row r="26" spans="1:33" ht="8.25">
      <c r="A26" s="2"/>
      <c r="J26"/>
      <c r="K26"/>
      <c r="U26" s="39">
        <v>2002</v>
      </c>
      <c r="V26" s="12" t="s">
        <v>62</v>
      </c>
      <c r="W26" s="23">
        <v>96.8</v>
      </c>
      <c r="X26" s="23">
        <v>95.4</v>
      </c>
      <c r="Y26" s="10">
        <f t="shared" si="3"/>
        <v>98.6</v>
      </c>
      <c r="Z26" s="10">
        <f t="shared" si="4"/>
        <v>98.6</v>
      </c>
      <c r="AA26" s="11">
        <f t="shared" si="5"/>
        <v>274818</v>
      </c>
      <c r="AB26" s="11">
        <v>226225</v>
      </c>
      <c r="AC26" s="11">
        <v>48593</v>
      </c>
      <c r="AD26" s="11">
        <f t="shared" si="6"/>
        <v>271089</v>
      </c>
      <c r="AE26" s="11">
        <v>223201</v>
      </c>
      <c r="AF26" s="11">
        <v>47888</v>
      </c>
      <c r="AG26" s="5"/>
    </row>
    <row r="27" spans="1:33" ht="8.25">
      <c r="A27" s="2"/>
      <c r="J27"/>
      <c r="K27"/>
      <c r="U27" s="39">
        <v>2003</v>
      </c>
      <c r="V27" s="29" t="s">
        <v>53</v>
      </c>
      <c r="W27" s="25">
        <v>96.8</v>
      </c>
      <c r="X27" s="25">
        <v>95.7</v>
      </c>
      <c r="Y27" s="10">
        <f t="shared" si="3"/>
        <v>97.1</v>
      </c>
      <c r="Z27" s="10">
        <f t="shared" si="4"/>
        <v>97.1</v>
      </c>
      <c r="AA27" s="11">
        <f t="shared" si="5"/>
        <v>276621</v>
      </c>
      <c r="AB27" s="11">
        <v>228430</v>
      </c>
      <c r="AC27" s="11">
        <v>48191</v>
      </c>
      <c r="AD27" s="11">
        <f t="shared" si="6"/>
        <v>268734</v>
      </c>
      <c r="AE27" s="11">
        <v>225445</v>
      </c>
      <c r="AF27" s="11">
        <v>43289</v>
      </c>
      <c r="AG27" s="5"/>
    </row>
    <row r="28" spans="1:33" ht="8.25">
      <c r="A28" s="2"/>
      <c r="J28"/>
      <c r="K28"/>
      <c r="U28" s="39">
        <v>2004</v>
      </c>
      <c r="V28" s="29" t="s">
        <v>54</v>
      </c>
      <c r="W28" s="26">
        <v>97.1</v>
      </c>
      <c r="X28" s="25">
        <v>95.7</v>
      </c>
      <c r="Y28" s="10">
        <f t="shared" si="3"/>
        <v>97.8</v>
      </c>
      <c r="Z28" s="10">
        <f t="shared" si="4"/>
        <v>97.8</v>
      </c>
      <c r="AA28" s="18">
        <f t="shared" si="5"/>
        <v>272759</v>
      </c>
      <c r="AB28" s="18">
        <v>225595</v>
      </c>
      <c r="AC28" s="18">
        <v>47164</v>
      </c>
      <c r="AD28" s="18">
        <f t="shared" si="6"/>
        <v>266892</v>
      </c>
      <c r="AE28" s="18">
        <v>223555</v>
      </c>
      <c r="AF28" s="19">
        <v>43337</v>
      </c>
      <c r="AG28" s="5"/>
    </row>
    <row r="29" spans="1:32" ht="8.25">
      <c r="A29" s="2"/>
      <c r="J29"/>
      <c r="K29"/>
      <c r="U29" s="39">
        <v>2005</v>
      </c>
      <c r="V29" s="29" t="s">
        <v>55</v>
      </c>
      <c r="W29" s="26">
        <v>97.2</v>
      </c>
      <c r="X29" s="25">
        <v>95.7</v>
      </c>
      <c r="Y29" s="10">
        <f t="shared" si="3"/>
        <v>97.3</v>
      </c>
      <c r="Z29" s="31">
        <f t="shared" si="4"/>
        <v>97.3</v>
      </c>
      <c r="AA29" s="18">
        <f t="shared" si="5"/>
        <v>272975</v>
      </c>
      <c r="AB29" s="18">
        <v>226301</v>
      </c>
      <c r="AC29" s="18">
        <v>46674</v>
      </c>
      <c r="AD29" s="18">
        <f t="shared" si="6"/>
        <v>265620</v>
      </c>
      <c r="AE29" s="18">
        <v>223431</v>
      </c>
      <c r="AF29" s="19">
        <v>42189</v>
      </c>
    </row>
    <row r="30" spans="21:32" ht="8.25" customHeight="1">
      <c r="U30" s="39">
        <v>2006</v>
      </c>
      <c r="V30" s="29" t="s">
        <v>56</v>
      </c>
      <c r="W30" s="26">
        <v>97.2</v>
      </c>
      <c r="X30" s="25">
        <v>95.7</v>
      </c>
      <c r="Y30" s="32">
        <f t="shared" si="3"/>
        <v>97.3</v>
      </c>
      <c r="Z30" s="33">
        <f t="shared" si="4"/>
        <v>97.3</v>
      </c>
      <c r="AA30" s="34">
        <f t="shared" si="5"/>
        <v>272975</v>
      </c>
      <c r="AB30" s="34">
        <v>226301</v>
      </c>
      <c r="AC30" s="34">
        <v>46674</v>
      </c>
      <c r="AD30" s="34">
        <f t="shared" si="6"/>
        <v>265620</v>
      </c>
      <c r="AE30" s="34">
        <v>223431</v>
      </c>
      <c r="AF30" s="35">
        <v>42189</v>
      </c>
    </row>
    <row r="31" spans="21:34" ht="8.25" customHeight="1">
      <c r="U31" s="39">
        <v>2007</v>
      </c>
      <c r="V31" s="29" t="s">
        <v>67</v>
      </c>
      <c r="W31" s="26">
        <v>97.4</v>
      </c>
      <c r="X31" s="25">
        <v>95.9</v>
      </c>
      <c r="Y31" s="32">
        <f t="shared" si="3"/>
        <v>97.4</v>
      </c>
      <c r="Z31" s="33">
        <f t="shared" si="4"/>
        <v>97.4</v>
      </c>
      <c r="AA31" s="34">
        <f t="shared" si="5"/>
        <v>161457</v>
      </c>
      <c r="AB31" s="34">
        <v>115369</v>
      </c>
      <c r="AC31" s="34">
        <v>46088</v>
      </c>
      <c r="AD31" s="34">
        <f t="shared" si="6"/>
        <v>157286</v>
      </c>
      <c r="AE31" s="34">
        <v>115310</v>
      </c>
      <c r="AF31" s="35">
        <v>41976</v>
      </c>
      <c r="AH31" s="41">
        <f aca="true" t="shared" si="7" ref="AH31:AH36">AE31/AB31*100</f>
        <v>99.94885974568558</v>
      </c>
    </row>
    <row r="32" spans="21:34" ht="8.25" customHeight="1">
      <c r="U32" s="39">
        <v>2008</v>
      </c>
      <c r="V32" s="29" t="s">
        <v>68</v>
      </c>
      <c r="W32" s="26">
        <v>97.5</v>
      </c>
      <c r="X32" s="25">
        <v>95.9</v>
      </c>
      <c r="Y32" s="32">
        <f t="shared" si="3"/>
        <v>96.8</v>
      </c>
      <c r="Z32" s="33">
        <f t="shared" si="4"/>
        <v>96.8</v>
      </c>
      <c r="AA32" s="34">
        <f t="shared" si="5"/>
        <v>160263</v>
      </c>
      <c r="AB32" s="34">
        <v>114810</v>
      </c>
      <c r="AC32" s="34">
        <v>45453</v>
      </c>
      <c r="AD32" s="34">
        <f t="shared" si="6"/>
        <v>155172</v>
      </c>
      <c r="AE32" s="34">
        <v>114291</v>
      </c>
      <c r="AF32" s="35">
        <v>40881</v>
      </c>
      <c r="AH32" s="41">
        <f t="shared" si="7"/>
        <v>99.54794878494904</v>
      </c>
    </row>
    <row r="33" spans="21:34" ht="8.25" customHeight="1">
      <c r="U33" s="39">
        <v>2009</v>
      </c>
      <c r="V33" s="29" t="s">
        <v>69</v>
      </c>
      <c r="W33" s="26">
        <v>97.5</v>
      </c>
      <c r="X33" s="25">
        <v>95.9</v>
      </c>
      <c r="Y33" s="32">
        <f t="shared" si="3"/>
        <v>96.8</v>
      </c>
      <c r="Z33" s="33">
        <f t="shared" si="4"/>
        <v>96.8</v>
      </c>
      <c r="AA33" s="34">
        <f t="shared" si="5"/>
        <v>158668</v>
      </c>
      <c r="AB33" s="34">
        <v>113736</v>
      </c>
      <c r="AC33" s="34">
        <v>44932</v>
      </c>
      <c r="AD33" s="34">
        <f t="shared" si="6"/>
        <v>153596</v>
      </c>
      <c r="AE33" s="34">
        <v>113475</v>
      </c>
      <c r="AF33" s="35">
        <v>40121</v>
      </c>
      <c r="AH33" s="41">
        <f t="shared" si="7"/>
        <v>99.7705212070057</v>
      </c>
    </row>
    <row r="34" spans="21:34" ht="8.25" customHeight="1">
      <c r="U34" s="39">
        <v>2010</v>
      </c>
      <c r="V34" s="29" t="s">
        <v>75</v>
      </c>
      <c r="W34" s="26">
        <v>97.5</v>
      </c>
      <c r="X34" s="25">
        <v>95.9</v>
      </c>
      <c r="Y34" s="32">
        <f>Z34</f>
        <v>96.8</v>
      </c>
      <c r="Z34" s="33">
        <f t="shared" si="4"/>
        <v>96.8</v>
      </c>
      <c r="AA34" s="34">
        <f>AB34+AC34</f>
        <v>158668</v>
      </c>
      <c r="AB34" s="34">
        <v>113736</v>
      </c>
      <c r="AC34" s="34">
        <v>44932</v>
      </c>
      <c r="AD34" s="34">
        <f>AE34+AF34</f>
        <v>153596</v>
      </c>
      <c r="AE34" s="34">
        <v>113475</v>
      </c>
      <c r="AF34" s="35">
        <v>40121</v>
      </c>
      <c r="AH34" s="41">
        <f t="shared" si="7"/>
        <v>99.7705212070057</v>
      </c>
    </row>
    <row r="35" spans="21:34" ht="8.25" customHeight="1">
      <c r="U35" s="39">
        <v>2011</v>
      </c>
      <c r="V35" s="29" t="s">
        <v>76</v>
      </c>
      <c r="W35" s="26">
        <v>97.6</v>
      </c>
      <c r="X35" s="25">
        <v>95.8</v>
      </c>
      <c r="Y35" s="32">
        <f>Z35</f>
        <v>96.9</v>
      </c>
      <c r="Z35" s="33">
        <f>ROUND(AD35/AA35*100,1)</f>
        <v>96.9</v>
      </c>
      <c r="AA35" s="34">
        <f>AB35+AC35</f>
        <v>156531</v>
      </c>
      <c r="AB35" s="34">
        <v>113033</v>
      </c>
      <c r="AC35" s="34">
        <v>43498</v>
      </c>
      <c r="AD35" s="34">
        <f>AE35+AF35</f>
        <v>151611</v>
      </c>
      <c r="AE35" s="34">
        <v>112623</v>
      </c>
      <c r="AF35" s="35">
        <v>38988</v>
      </c>
      <c r="AH35" s="41">
        <f t="shared" si="7"/>
        <v>99.63727407040422</v>
      </c>
    </row>
    <row r="36" spans="21:34" ht="8.25" customHeight="1">
      <c r="U36" s="39">
        <v>2012</v>
      </c>
      <c r="V36" s="29" t="s">
        <v>79</v>
      </c>
      <c r="W36" s="26">
        <v>97.7</v>
      </c>
      <c r="X36" s="25">
        <v>95.8</v>
      </c>
      <c r="Y36" s="32">
        <f>Z36</f>
        <v>97.1</v>
      </c>
      <c r="Z36" s="33">
        <f>ROUND(AD36/AA36*100,1)</f>
        <v>97.1</v>
      </c>
      <c r="AA36" s="34">
        <f>AB36+AC36</f>
        <v>155113</v>
      </c>
      <c r="AB36" s="34">
        <v>112124</v>
      </c>
      <c r="AC36" s="34">
        <v>42989</v>
      </c>
      <c r="AD36" s="34">
        <f>AE36+AF36</f>
        <v>150596</v>
      </c>
      <c r="AE36" s="34">
        <v>111946</v>
      </c>
      <c r="AF36" s="35">
        <v>38650</v>
      </c>
      <c r="AH36" s="41">
        <f t="shared" si="7"/>
        <v>99.84124719061039</v>
      </c>
    </row>
    <row r="37" spans="21:34" ht="8.25" customHeight="1">
      <c r="U37" s="39">
        <v>2013</v>
      </c>
      <c r="V37" s="29" t="s">
        <v>80</v>
      </c>
      <c r="W37" s="26">
        <v>97.7</v>
      </c>
      <c r="X37" s="25">
        <v>95.8</v>
      </c>
      <c r="Y37" s="32">
        <f>Z37</f>
        <v>96.4</v>
      </c>
      <c r="Z37" s="33">
        <f>ROUND(AD37/AA37*100,1)</f>
        <v>96.4</v>
      </c>
      <c r="AA37" s="34">
        <f>AB37+AC37</f>
        <v>153580</v>
      </c>
      <c r="AB37" s="34">
        <v>111071</v>
      </c>
      <c r="AC37" s="34">
        <v>42509</v>
      </c>
      <c r="AD37" s="34">
        <f>AE37+AF37</f>
        <v>148097</v>
      </c>
      <c r="AE37" s="34">
        <v>110718</v>
      </c>
      <c r="AF37" s="35">
        <v>37379</v>
      </c>
      <c r="AH37" s="41">
        <f>AE37/AB37*100</f>
        <v>99.68218526888207</v>
      </c>
    </row>
    <row r="38" spans="21:34" ht="8.25" customHeight="1">
      <c r="U38" s="39">
        <v>2014</v>
      </c>
      <c r="V38" s="29" t="s">
        <v>85</v>
      </c>
      <c r="W38" s="26"/>
      <c r="X38" s="25">
        <v>95.7</v>
      </c>
      <c r="Y38" s="32">
        <f>Z38</f>
        <v>95.8</v>
      </c>
      <c r="Z38" s="33">
        <f>ROUND(AD38/AA38*100,1)</f>
        <v>95.8</v>
      </c>
      <c r="AA38" s="34">
        <f>AB38+AC38</f>
        <v>152254</v>
      </c>
      <c r="AB38" s="34">
        <f>88939+21348</f>
        <v>110287</v>
      </c>
      <c r="AC38" s="34">
        <v>41967</v>
      </c>
      <c r="AD38" s="34">
        <f>AE38+AF38</f>
        <v>145804</v>
      </c>
      <c r="AE38" s="34">
        <f>88644+21320</f>
        <v>109964</v>
      </c>
      <c r="AF38" s="35">
        <v>35840</v>
      </c>
      <c r="AH38" s="41"/>
    </row>
    <row r="39" spans="22:25" ht="8.25" customHeight="1">
      <c r="V39" s="13" t="s">
        <v>40</v>
      </c>
      <c r="W39" s="37" t="s">
        <v>57</v>
      </c>
      <c r="X39" s="37" t="s">
        <v>58</v>
      </c>
      <c r="Y39" s="108" t="s">
        <v>82</v>
      </c>
    </row>
    <row r="40" spans="21:33" ht="8.25" customHeight="1">
      <c r="U40" s="39">
        <v>1998</v>
      </c>
      <c r="V40" s="13" t="s">
        <v>66</v>
      </c>
      <c r="W40" s="38">
        <v>96.3</v>
      </c>
      <c r="X40" s="38">
        <v>93.6</v>
      </c>
      <c r="Y40" s="38">
        <v>98.4</v>
      </c>
      <c r="AG40" s="106" t="s">
        <v>70</v>
      </c>
    </row>
    <row r="41" spans="10:34" ht="7.5" customHeight="1">
      <c r="J41" s="145" t="s">
        <v>81</v>
      </c>
      <c r="K41" s="145"/>
      <c r="L41" s="145"/>
      <c r="M41" s="145"/>
      <c r="N41" s="145"/>
      <c r="O41" s="146"/>
      <c r="U41" s="39">
        <v>1999</v>
      </c>
      <c r="V41" s="12" t="s">
        <v>65</v>
      </c>
      <c r="W41" s="27">
        <v>96.4</v>
      </c>
      <c r="X41" s="27">
        <v>94.1</v>
      </c>
      <c r="Y41" s="27">
        <v>98.5</v>
      </c>
      <c r="AA41" s="45"/>
      <c r="AG41" s="107"/>
      <c r="AH41" s="144"/>
    </row>
    <row r="42" spans="10:34" ht="7.5" customHeight="1">
      <c r="J42" s="145"/>
      <c r="K42" s="145"/>
      <c r="L42" s="145"/>
      <c r="M42" s="145"/>
      <c r="N42" s="145"/>
      <c r="O42" s="146"/>
      <c r="U42" s="39">
        <v>2000</v>
      </c>
      <c r="V42" s="12" t="s">
        <v>64</v>
      </c>
      <c r="W42" s="27">
        <v>96.6</v>
      </c>
      <c r="X42" s="27">
        <v>94.9</v>
      </c>
      <c r="Y42" s="27">
        <v>98.4</v>
      </c>
      <c r="AA42" s="46"/>
      <c r="AE42" t="s">
        <v>86</v>
      </c>
      <c r="AF42" s="40">
        <v>2006</v>
      </c>
      <c r="AG42" s="41">
        <f aca="true" t="shared" si="8" ref="AG42:AG50">X30</f>
        <v>95.7</v>
      </c>
      <c r="AH42" s="144"/>
    </row>
    <row r="43" spans="21:33" ht="8.25" customHeight="1">
      <c r="U43" s="39">
        <v>2001</v>
      </c>
      <c r="V43" s="12" t="s">
        <v>63</v>
      </c>
      <c r="W43" s="27">
        <v>96.7</v>
      </c>
      <c r="X43" s="27">
        <v>95</v>
      </c>
      <c r="Y43" s="27">
        <v>98.4</v>
      </c>
      <c r="AA43" s="46"/>
      <c r="AE43" s="1">
        <v>19</v>
      </c>
      <c r="AF43" s="40">
        <v>2007</v>
      </c>
      <c r="AG43" s="41">
        <f t="shared" si="8"/>
        <v>95.9</v>
      </c>
    </row>
    <row r="44" spans="21:33" ht="8.25" customHeight="1">
      <c r="U44" s="39">
        <v>2002</v>
      </c>
      <c r="V44" s="12" t="s">
        <v>62</v>
      </c>
      <c r="W44" s="27">
        <v>96.8</v>
      </c>
      <c r="X44" s="27">
        <v>95.4</v>
      </c>
      <c r="Y44" s="27">
        <v>98.6</v>
      </c>
      <c r="AA44" s="46"/>
      <c r="AE44" s="1">
        <v>20</v>
      </c>
      <c r="AF44" s="40">
        <v>2008</v>
      </c>
      <c r="AG44" s="41">
        <f t="shared" si="8"/>
        <v>95.9</v>
      </c>
    </row>
    <row r="45" spans="21:33" ht="8.25" customHeight="1">
      <c r="U45" s="39">
        <v>2003</v>
      </c>
      <c r="V45" s="12" t="s">
        <v>53</v>
      </c>
      <c r="W45" s="27">
        <v>96.8</v>
      </c>
      <c r="X45" s="27">
        <v>95.7</v>
      </c>
      <c r="Y45" s="27">
        <v>98.9</v>
      </c>
      <c r="AA45" s="46"/>
      <c r="AE45" s="1">
        <v>21</v>
      </c>
      <c r="AF45" s="40">
        <v>2009</v>
      </c>
      <c r="AG45" s="41">
        <f t="shared" si="8"/>
        <v>95.9</v>
      </c>
    </row>
    <row r="46" spans="21:33" ht="8.25" customHeight="1">
      <c r="U46" s="39">
        <v>2004</v>
      </c>
      <c r="V46" s="29" t="s">
        <v>54</v>
      </c>
      <c r="W46" s="28">
        <v>97.1</v>
      </c>
      <c r="X46" s="27">
        <v>95.7</v>
      </c>
      <c r="Y46" s="27">
        <v>98.8</v>
      </c>
      <c r="AA46" s="46"/>
      <c r="AE46" s="1">
        <v>22</v>
      </c>
      <c r="AF46" s="40">
        <v>2010</v>
      </c>
      <c r="AG46" s="41">
        <f t="shared" si="8"/>
        <v>95.9</v>
      </c>
    </row>
    <row r="47" spans="21:33" ht="8.25" customHeight="1">
      <c r="U47" s="39">
        <v>2005</v>
      </c>
      <c r="V47" s="29" t="s">
        <v>55</v>
      </c>
      <c r="W47" s="28">
        <v>97.2</v>
      </c>
      <c r="X47" s="27">
        <v>95.7</v>
      </c>
      <c r="Y47" s="27">
        <v>99.6</v>
      </c>
      <c r="AA47" s="46"/>
      <c r="AE47" s="1">
        <v>23</v>
      </c>
      <c r="AF47" s="40">
        <v>2011</v>
      </c>
      <c r="AG47" s="41">
        <f t="shared" si="8"/>
        <v>95.8</v>
      </c>
    </row>
    <row r="48" spans="21:33" ht="8.25" customHeight="1">
      <c r="U48" s="39">
        <v>2006</v>
      </c>
      <c r="V48" s="29" t="s">
        <v>56</v>
      </c>
      <c r="W48" s="28">
        <v>97.2</v>
      </c>
      <c r="X48" s="27">
        <v>95.7</v>
      </c>
      <c r="Y48" s="27">
        <v>99.7</v>
      </c>
      <c r="AA48" s="46"/>
      <c r="AE48" s="1">
        <v>24</v>
      </c>
      <c r="AF48" s="40">
        <v>2012</v>
      </c>
      <c r="AG48" s="41">
        <f t="shared" si="8"/>
        <v>95.8</v>
      </c>
    </row>
    <row r="49" spans="21:33" ht="8.25" customHeight="1">
      <c r="U49" s="39">
        <v>2007</v>
      </c>
      <c r="V49" s="29" t="s">
        <v>59</v>
      </c>
      <c r="W49" s="27">
        <v>97.4</v>
      </c>
      <c r="X49" s="27">
        <v>95.9</v>
      </c>
      <c r="Y49" s="27">
        <v>99.9</v>
      </c>
      <c r="AA49" s="46"/>
      <c r="AE49" s="1">
        <v>25</v>
      </c>
      <c r="AF49" s="40">
        <v>2013</v>
      </c>
      <c r="AG49" s="41">
        <f t="shared" si="8"/>
        <v>95.8</v>
      </c>
    </row>
    <row r="50" spans="21:33" ht="8.25" customHeight="1">
      <c r="U50" s="39">
        <v>2008</v>
      </c>
      <c r="V50" s="29" t="s">
        <v>60</v>
      </c>
      <c r="W50" s="30">
        <v>97.5</v>
      </c>
      <c r="X50" s="27">
        <v>95.9</v>
      </c>
      <c r="Y50" s="27">
        <v>99.5</v>
      </c>
      <c r="AA50" s="46"/>
      <c r="AE50" s="1">
        <v>26</v>
      </c>
      <c r="AF50" s="40">
        <v>2014</v>
      </c>
      <c r="AG50" s="41">
        <f t="shared" si="8"/>
        <v>95.7</v>
      </c>
    </row>
    <row r="51" spans="21:37" ht="8.25" customHeight="1">
      <c r="U51" s="39">
        <v>2009</v>
      </c>
      <c r="V51" s="29" t="s">
        <v>61</v>
      </c>
      <c r="W51" s="30">
        <v>97.5</v>
      </c>
      <c r="X51" s="27">
        <v>95.9</v>
      </c>
      <c r="Y51" s="27">
        <v>99.8</v>
      </c>
      <c r="AA51" s="46"/>
      <c r="AE51">
        <v>26</v>
      </c>
      <c r="AF51">
        <v>25</v>
      </c>
      <c r="AG51">
        <v>24</v>
      </c>
      <c r="AH51">
        <v>23</v>
      </c>
      <c r="AI51" s="39">
        <v>22</v>
      </c>
      <c r="AJ51">
        <v>21</v>
      </c>
      <c r="AK51">
        <v>20</v>
      </c>
    </row>
    <row r="52" spans="21:37" ht="8.25" customHeight="1">
      <c r="U52" s="39">
        <v>2010</v>
      </c>
      <c r="V52" s="29" t="s">
        <v>75</v>
      </c>
      <c r="W52" s="30">
        <v>97.5</v>
      </c>
      <c r="X52" s="27">
        <v>95.9</v>
      </c>
      <c r="Y52" s="27">
        <v>99.8</v>
      </c>
      <c r="AA52" s="46"/>
      <c r="AD52" s="42" t="s">
        <v>71</v>
      </c>
      <c r="AE52" s="41">
        <v>99.7</v>
      </c>
      <c r="AF52" s="41">
        <v>99.6</v>
      </c>
      <c r="AG52" s="41">
        <v>99.8</v>
      </c>
      <c r="AH52" s="41">
        <v>99.6</v>
      </c>
      <c r="AI52" s="47">
        <v>99.4</v>
      </c>
      <c r="AJ52" s="41">
        <v>99.5</v>
      </c>
      <c r="AK52" s="41">
        <v>100</v>
      </c>
    </row>
    <row r="53" spans="21:37" ht="8.25" customHeight="1">
      <c r="U53" s="39">
        <v>2011</v>
      </c>
      <c r="V53" s="29" t="s">
        <v>77</v>
      </c>
      <c r="W53" s="30">
        <v>97.6</v>
      </c>
      <c r="X53" s="27">
        <v>95.8</v>
      </c>
      <c r="Y53" s="27">
        <v>99.6</v>
      </c>
      <c r="AA53" s="46"/>
      <c r="AD53" t="s">
        <v>52</v>
      </c>
      <c r="AE53" s="41">
        <v>99.9</v>
      </c>
      <c r="AF53" s="41">
        <v>99.9</v>
      </c>
      <c r="AG53" s="41">
        <v>99.8</v>
      </c>
      <c r="AH53" s="41">
        <v>99.7</v>
      </c>
      <c r="AI53" s="41">
        <v>99.8</v>
      </c>
      <c r="AJ53" s="41">
        <v>99.9</v>
      </c>
      <c r="AK53" s="41">
        <v>99.8</v>
      </c>
    </row>
    <row r="54" spans="21:37" ht="8.25" customHeight="1">
      <c r="U54" s="39">
        <v>2012</v>
      </c>
      <c r="V54" s="29" t="s">
        <v>79</v>
      </c>
      <c r="W54" s="30">
        <v>97.7</v>
      </c>
      <c r="X54" s="27">
        <v>95.8</v>
      </c>
      <c r="Y54" s="27">
        <v>99.8</v>
      </c>
      <c r="AA54" s="46"/>
      <c r="AD54" s="43" t="s">
        <v>73</v>
      </c>
      <c r="AE54" s="44">
        <f>AVERAGE(AE52:AE53)</f>
        <v>99.80000000000001</v>
      </c>
      <c r="AF54" s="44">
        <f aca="true" t="shared" si="9" ref="AF54:AK54">AVERAGE(AF52:AF53)</f>
        <v>99.75</v>
      </c>
      <c r="AG54" s="44">
        <f t="shared" si="9"/>
        <v>99.8</v>
      </c>
      <c r="AH54" s="44">
        <f t="shared" si="9"/>
        <v>99.65</v>
      </c>
      <c r="AI54" s="44">
        <f t="shared" si="9"/>
        <v>99.6</v>
      </c>
      <c r="AJ54" s="44">
        <f t="shared" si="9"/>
        <v>99.7</v>
      </c>
      <c r="AK54" s="44">
        <f t="shared" si="9"/>
        <v>99.9</v>
      </c>
    </row>
    <row r="55" spans="21:37" ht="8.25" customHeight="1">
      <c r="U55" s="39">
        <v>2013</v>
      </c>
      <c r="V55" s="29" t="s">
        <v>80</v>
      </c>
      <c r="W55" s="30">
        <v>97.7</v>
      </c>
      <c r="X55" s="27">
        <v>95.8</v>
      </c>
      <c r="Y55" s="27">
        <v>99.7</v>
      </c>
      <c r="AA55" s="46"/>
      <c r="AD55" t="s">
        <v>72</v>
      </c>
      <c r="AE55" s="41">
        <v>85.4</v>
      </c>
      <c r="AF55" s="41">
        <v>87.9</v>
      </c>
      <c r="AG55" s="41">
        <v>89.9</v>
      </c>
      <c r="AH55" s="41">
        <v>89.6</v>
      </c>
      <c r="AI55" s="41">
        <v>89.5</v>
      </c>
      <c r="AJ55" s="41">
        <v>89.9</v>
      </c>
      <c r="AK55" s="41">
        <v>91.1</v>
      </c>
    </row>
    <row r="56" spans="21:25" ht="8.25" customHeight="1">
      <c r="U56" s="39">
        <v>2014</v>
      </c>
      <c r="V56" s="29" t="s">
        <v>85</v>
      </c>
      <c r="W56" s="30"/>
      <c r="X56" s="27">
        <v>95.7</v>
      </c>
      <c r="Y56" s="27">
        <f>AE38/AB38*100</f>
        <v>99.70712776664521</v>
      </c>
    </row>
  </sheetData>
  <sheetProtection/>
  <mergeCells count="2">
    <mergeCell ref="AH41:AH42"/>
    <mergeCell ref="J41:O42"/>
  </mergeCells>
  <conditionalFormatting sqref="F7:H7 K7">
    <cfRule type="cellIs" priority="4" dxfId="1" operator="equal" stopIfTrue="1">
      <formula>0</formula>
    </cfRule>
  </conditionalFormatting>
  <printOptions/>
  <pageMargins left="0.984251968503937" right="0.984251968503937" top="0.984251968503937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Settings\p85950\デスクトップ\T11-3，F11-1～.jsd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水道の普及状況・水道種別人口</dc:title>
  <dc:subject/>
  <dc:creator>岐阜県</dc:creator>
  <cp:keywords/>
  <dc:description/>
  <cp:lastModifiedBy>Gifu</cp:lastModifiedBy>
  <cp:lastPrinted>2016-02-18T01:32:45Z</cp:lastPrinted>
  <dcterms:created xsi:type="dcterms:W3CDTF">2006-01-04T05:34:03Z</dcterms:created>
  <dcterms:modified xsi:type="dcterms:W3CDTF">2016-02-18T01:47:50Z</dcterms:modified>
  <cp:category/>
  <cp:version/>
  <cp:contentType/>
  <cp:contentStatus/>
  <cp:revision>56</cp:revision>
</cp:coreProperties>
</file>