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15" windowWidth="19230" windowHeight="58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M11" i="11" l="1"/>
  <c r="CM10" i="11"/>
  <c r="CH11" i="11" l="1"/>
  <c r="V70" i="11" l="1"/>
  <c r="AK70" i="11"/>
  <c r="V72" i="11" l="1"/>
  <c r="Q72" i="11"/>
  <c r="AA72" i="11"/>
  <c r="AF72" i="11" s="1"/>
  <c r="AA73" i="11"/>
  <c r="AF73" i="11" s="1"/>
  <c r="V74" i="11"/>
  <c r="AA74" i="11" s="1"/>
  <c r="AF74" i="11" s="1"/>
  <c r="Q74" i="11"/>
  <c r="AA75" i="11"/>
  <c r="AF75" i="11" s="1"/>
  <c r="AA76" i="11"/>
  <c r="AF76" i="11" s="1"/>
  <c r="DQ102" i="11" l="1"/>
  <c r="DL102" i="11"/>
  <c r="DG102" i="11"/>
  <c r="DB102" i="11"/>
  <c r="CW102" i="11"/>
  <c r="CR102" i="11"/>
  <c r="AU63" i="11"/>
  <c r="AP63" i="11"/>
  <c r="AF63" i="11"/>
  <c r="AU34" i="11" l="1"/>
  <c r="AU33" i="11"/>
  <c r="AU32" i="11"/>
  <c r="AA31" i="11"/>
  <c r="V31" i="11"/>
  <c r="Q31" i="11"/>
  <c r="AP29" i="11" l="1"/>
  <c r="AP33" i="11"/>
  <c r="AP32" i="11"/>
  <c r="AP31" i="11"/>
  <c r="AA33" i="11"/>
  <c r="V33" i="11"/>
  <c r="AA28" i="11"/>
  <c r="V28" i="11"/>
  <c r="AU88" i="11" l="1"/>
  <c r="AU69" i="11"/>
  <c r="AU68" i="11"/>
  <c r="AP88" i="11"/>
  <c r="AA69" i="11"/>
  <c r="Q69" i="11"/>
  <c r="AP68" i="11"/>
  <c r="AK68" i="11"/>
  <c r="AA71" i="11"/>
  <c r="AF71" i="11" s="1"/>
  <c r="AA70" i="11"/>
  <c r="AF70" i="11" s="1"/>
  <c r="AA68" i="11"/>
  <c r="AF69" i="11"/>
  <c r="AK29" i="11"/>
  <c r="Q33" i="11"/>
  <c r="V32" i="11"/>
  <c r="Q32" i="11"/>
  <c r="AA32" i="11" s="1"/>
  <c r="V30" i="11"/>
  <c r="Q30" i="11"/>
  <c r="AA30" i="11" s="1"/>
  <c r="V29" i="11"/>
  <c r="AA29" i="11" s="1"/>
  <c r="AA34" i="11"/>
  <c r="AP23" i="11"/>
  <c r="AF7" i="11"/>
  <c r="AF23" i="11"/>
  <c r="AA23" i="11"/>
  <c r="V23" i="11"/>
  <c r="Q23" i="11"/>
  <c r="AK7" i="11"/>
  <c r="AA7" i="11"/>
  <c r="AP7" i="11"/>
  <c r="AF88" i="11"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AM36" i="9"/>
  <c r="C36" i="9"/>
  <c r="AM35" i="9"/>
  <c r="C35" i="9"/>
  <c r="BW34" i="9"/>
  <c r="BW35" i="9" s="1"/>
  <c r="BW36" i="9" s="1"/>
  <c r="BW37" i="9" s="1"/>
  <c r="BW38" i="9" s="1"/>
  <c r="BW39" i="9" s="1"/>
  <c r="BW40" i="9" s="1"/>
  <c r="BW41" i="9" s="1"/>
  <c r="BW42" i="9" s="1"/>
  <c r="U34" i="9"/>
  <c r="U35" i="9" s="1"/>
  <c r="U36" i="9" s="1"/>
  <c r="C34" i="9"/>
  <c r="CO34" i="9" l="1"/>
  <c r="CO35" i="9" s="1"/>
  <c r="CO36" i="9" s="1"/>
  <c r="CO37" i="9" s="1"/>
  <c r="CO38" i="9" s="1"/>
  <c r="CO39" i="9" s="1"/>
  <c r="BE34" i="9"/>
  <c r="BE35" i="9" s="1"/>
  <c r="BE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<sst xmlns="http://schemas.openxmlformats.org/spreadsheetml/2006/main" count="1016" uniqueCount="561">
  <si>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</si>
  <si>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</si>
  <si>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</si>
  <si>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</si>
  <si>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</si>
  <si>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</si>
  <si>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</si>
  <si>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</si>
  <si>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</si>
  <si>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</si>
  <si>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</si>
  <si>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</si>
  <si>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</si>
  <si>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</si>
  <si>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</si>
  <si>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</si>
  <si>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</si>
  <si>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</si>
  <si>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</si>
  <si>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</si>
  <si>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</si>
  <si>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</si>
  <si>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</si>
  <si>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</si>
  <si>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</si>
  <si>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</si>
  <si>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</si>
  <si>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</si>
  <si>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</si>
  <si>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</si>
  <si>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</si>
  <si>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</si>
  <si>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</si>
  <si>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</si>
  <si>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</si>
  <si>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</si>
  <si>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</si>
  <si>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</si>
  <si>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</si>
  <si>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</si>
  <si>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</si>
  <si>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</si>
  <si>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</si>
  <si>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</si>
  <si>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</si>
  <si>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</si>
  <si>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</si>
  <si>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</si>
  <si>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</si>
  <si>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</si>
  <si>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</si>
  <si>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</si>
  <si>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</si>
  <si>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</si>
  <si>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</si>
  <si>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</si>
  <si>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</si>
  <si>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</si>
  <si>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</si>
  <si>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</si>
  <si>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</si>
  <si>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</si>
  <si>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</si>
  <si>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</si>
  <si>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</si>
  <si>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</si>
  <si>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</si>
  <si>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</si>
  <si>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</si>
  <si>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</si>
  <si>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</si>
  <si>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</si>
  <si>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</si>
  <si>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</si>
  <si>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</si>
  <si>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</si>
  <si>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</si>
  <si>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</si>
  <si>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</si>
  <si>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</si>
  <si>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</si>
  <si>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</si>
  <si>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本巣市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</si>
  <si>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</si>
  <si>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</si>
  <si>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</si>
  <si>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</si>
  <si>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</si>
  <si>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</si>
  <si>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</si>
  <si>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</si>
  <si>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</si>
  <si>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</si>
  <si>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</si>
  <si>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</si>
  <si>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</si>
  <si>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</si>
  <si>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</si>
  <si>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</si>
  <si>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</si>
  <si>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</si>
  <si>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</si>
  <si>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</si>
  <si>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</si>
  <si>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</si>
  <si>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</si>
  <si>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</si>
  <si>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</si>
  <si>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</si>
  <si>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</si>
  <si>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</si>
  <si>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</si>
  <si>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</si>
  <si>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</si>
  <si>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</si>
  <si>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</si>
  <si>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</si>
  <si>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</si>
  <si>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</si>
  <si>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</si>
  <si>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</si>
  <si>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</si>
  <si>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</si>
  <si>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</si>
  <si>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</si>
  <si>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</si>
  <si>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</si>
  <si>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</si>
  <si>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</si>
  <si>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</si>
  <si>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</si>
  <si>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</si>
  <si>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</si>
  <si>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</si>
  <si>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</si>
  <si>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</si>
  <si>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</si>
  <si>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</si>
  <si>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</si>
  <si>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</si>
  <si>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</si>
  <si>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</si>
  <si>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</si>
  <si>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</si>
  <si>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</si>
  <si>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</si>
  <si>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</si>
  <si>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</si>
  <si>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</si>
  <si>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</si>
  <si>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</si>
  <si>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</si>
  <si>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</si>
  <si>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</si>
  <si>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</si>
  <si>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</si>
  <si>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</si>
  <si>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</si>
  <si>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</si>
  <si>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</si>
  <si>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</si>
  <si>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</si>
  <si>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</si>
  <si>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</si>
  <si>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</si>
  <si>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</si>
  <si>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</si>
  <si>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</si>
  <si>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</si>
  <si>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</si>
  <si>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</si>
  <si>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</si>
  <si>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</si>
  <si>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</si>
  <si>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</si>
  <si>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</si>
  <si>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</si>
  <si>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</si>
  <si>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</si>
  <si>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</si>
  <si>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</si>
  <si>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</si>
  <si>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</si>
  <si>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</si>
  <si>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</si>
  <si>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</si>
  <si>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</si>
  <si>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</si>
  <si>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</si>
  <si>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</si>
  <si>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</si>
  <si>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</si>
  <si>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</si>
  <si>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</si>
  <si>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</si>
  <si>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</si>
  <si>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岐阜県本巣市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</si>
  <si>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</si>
  <si>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</si>
  <si>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</si>
  <si>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</si>
  <si>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</si>
  <si>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</si>
  <si>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</si>
  <si>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</si>
  <si>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</si>
  <si>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</si>
  <si>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</si>
  <si>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</si>
  <si>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</si>
  <si>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</si>
  <si>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</si>
  <si>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</si>
  <si>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</si>
  <si>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</si>
  <si>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</si>
  <si>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</si>
  <si>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</si>
  <si>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</si>
  <si>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</si>
  <si>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</si>
  <si>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</si>
  <si>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</si>
  <si>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</si>
  <si>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</si>
  <si>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</si>
  <si>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</si>
  <si>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</si>
  <si>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</si>
  <si>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</si>
  <si>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</si>
  <si>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</si>
  <si>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</si>
  <si>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</si>
  <si>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</si>
  <si>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</si>
  <si>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</si>
  <si>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</si>
  <si>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</si>
  <si>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</si>
  <si>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</si>
  <si>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</si>
  <si>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</si>
  <si>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</si>
  <si>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</si>
  <si>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</si>
  <si>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</si>
  <si>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</si>
  <si>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</si>
  <si>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</si>
  <si>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</si>
  <si>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</si>
  <si>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</si>
  <si>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</si>
  <si>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</si>
  <si>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</si>
  <si>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</si>
  <si>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</si>
  <si>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</si>
  <si>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</si>
  <si>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</si>
  <si>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</si>
  <si>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</si>
  <si>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</si>
  <si>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</si>
  <si>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</si>
  <si>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</si>
  <si>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</si>
  <si>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</si>
  <si>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</si>
  <si>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</si>
  <si>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</si>
  <si>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</si>
  <si>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</si>
  <si>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</si>
  <si>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</si>
  <si>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</si>
  <si>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</si>
  <si>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</si>
  <si>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</si>
  <si>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</si>
  <si>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</si>
  <si>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</si>
  <si>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</si>
  <si>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</si>
  <si>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</si>
  <si>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</si>
  <si>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</si>
  <si>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</si>
  <si>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</si>
  <si>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</si>
  <si>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</si>
  <si>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</si>
  <si>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</si>
  <si>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</si>
  <si>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</si>
  <si>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</si>
  <si>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</si>
  <si>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</si>
  <si>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</si>
  <si>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</si>
  <si>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</si>
  <si>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</si>
  <si>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</si>
  <si>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</si>
  <si>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</si>
  <si>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</si>
  <si>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</si>
  <si>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</si>
  <si>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</si>
  <si>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</si>
  <si>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</si>
  <si>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</si>
  <si>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</si>
  <si>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</si>
  <si>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</si>
  <si>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</si>
  <si>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</si>
  <si>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</si>
  <si>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</si>
  <si>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</si>
  <si>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</si>
  <si>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</si>
  <si>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</si>
  <si>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</si>
  <si>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</si>
  <si>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</si>
  <si>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</si>
  <si>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</si>
  <si>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</si>
  <si>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</si>
  <si>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</si>
  <si>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</si>
  <si>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</si>
  <si>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</si>
  <si>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</si>
  <si>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</si>
  <si>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</si>
  <si>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</si>
  <si>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</si>
  <si>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</si>
  <si>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</si>
  <si>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</si>
  <si>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</si>
  <si>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</si>
  <si>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</si>
  <si>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岐阜県本巣市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</si>
  <si>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</si>
  <si>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</si>
  <si>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</si>
  <si>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</si>
  <si>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</si>
  <si>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</si>
  <si>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</si>
  <si>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</si>
  <si>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</si>
  <si>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</si>
  <si>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</si>
  <si>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</si>
  <si>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</si>
  <si>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</si>
  <si>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</si>
  <si>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</si>
  <si>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</si>
  <si>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</si>
  <si>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</si>
  <si>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</si>
  <si>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</si>
  <si>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</si>
  <si>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</si>
  <si>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</si>
  <si>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</si>
  <si>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</si>
  <si>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</si>
  <si>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</si>
  <si>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</si>
  <si>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</si>
  <si>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</si>
  <si>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</si>
  <si>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</si>
  <si>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</si>
  <si>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</si>
  <si>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後期高齢者医療特別会計</t>
    <phoneticPr fontId="5"/>
  </si>
  <si>
    <t>水道事業会計</t>
    <phoneticPr fontId="5"/>
  </si>
  <si>
    <t>法適用企業</t>
    <phoneticPr fontId="5"/>
  </si>
  <si>
    <t>簡易水道特別会計</t>
    <phoneticPr fontId="5"/>
  </si>
  <si>
    <t>法非適用企業</t>
    <phoneticPr fontId="5"/>
  </si>
  <si>
    <t>農業集落排水事業特別会計</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</si>
  <si>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</si>
  <si>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</si>
  <si>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</si>
  <si>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</si>
  <si>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</si>
  <si>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</si>
  <si>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</si>
  <si>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</si>
  <si>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</si>
  <si>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</si>
  <si>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</si>
  <si>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</si>
  <si>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</si>
  <si>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</si>
  <si>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</si>
  <si>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</si>
  <si>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</si>
  <si>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</si>
  <si>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</si>
  <si>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</si>
  <si>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</si>
  <si>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</si>
  <si>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</si>
  <si>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</si>
  <si>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</si>
  <si>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</si>
  <si>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</si>
  <si>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</si>
  <si>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</si>
  <si>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</si>
  <si>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</si>
  <si>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</si>
  <si>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</si>
  <si>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</si>
  <si>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</si>
  <si>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</si>
  <si>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</si>
  <si>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</si>
  <si>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</si>
  <si>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</si>
  <si>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</si>
  <si>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</si>
  <si>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</si>
  <si>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</si>
  <si>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</si>
  <si>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</si>
  <si>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</si>
  <si>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</si>
  <si>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</si>
  <si>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</si>
  <si>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</si>
  <si>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</si>
  <si>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</si>
  <si>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公共下水道特別会計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</si>
  <si>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</si>
  <si>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</si>
  <si>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</si>
  <si>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</si>
  <si>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</si>
  <si>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</si>
  <si>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</si>
  <si>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</si>
  <si>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</si>
  <si>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</si>
  <si>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</si>
  <si>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</si>
  <si>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</si>
  <si>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</si>
  <si>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</si>
  <si>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</si>
  <si>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</si>
  <si>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</si>
  <si>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</si>
  <si>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</si>
  <si>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</si>
  <si>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</si>
  <si>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</si>
  <si>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</si>
  <si>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</si>
  <si>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</si>
  <si>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</si>
  <si>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</si>
  <si>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</si>
  <si>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</si>
  <si>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</si>
  <si>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</si>
  <si>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</si>
  <si>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</si>
  <si>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</si>
  <si>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</si>
  <si>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</si>
  <si>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</si>
  <si>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</si>
  <si>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</si>
  <si>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</si>
  <si>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</si>
  <si>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</si>
  <si>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</si>
  <si>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</si>
  <si>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</si>
  <si>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</si>
  <si>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</si>
  <si>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</si>
  <si>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</si>
  <si>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</si>
  <si>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</si>
  <si>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</si>
  <si>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</si>
  <si>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</si>
  <si>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</si>
  <si>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</si>
  <si>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</si>
  <si>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</si>
  <si>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</si>
  <si>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</si>
  <si>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</si>
  <si>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</si>
  <si>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</si>
  <si>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</si>
  <si>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</si>
  <si>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</si>
  <si>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</si>
  <si>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</si>
  <si>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</si>
  <si>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</si>
  <si>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</si>
  <si>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</si>
  <si>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</si>
  <si>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</si>
  <si>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</si>
  <si>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</si>
  <si>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</si>
  <si>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</si>
  <si>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</si>
  <si>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</si>
  <si>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</si>
  <si>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</si>
  <si>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2.58</t>
  </si>
  <si>
    <t>▲ 0.77</t>
  </si>
  <si>
    <t>水道事業会計</t>
  </si>
  <si>
    <t>一般会計</t>
  </si>
  <si>
    <t>国民健康保険特別会計（事業勘定）</t>
  </si>
  <si>
    <t>簡易水道特別会計</t>
  </si>
  <si>
    <t>公共下水道特別会計</t>
  </si>
  <si>
    <t>国民健康保険特別会計（施設勘定）</t>
  </si>
  <si>
    <t>農業集落排水事業特別会計</t>
  </si>
  <si>
    <t>後期高齢者医療特別会計</t>
  </si>
  <si>
    <t>その他会計（赤字）</t>
  </si>
  <si>
    <t>その他会計（黒字）</t>
  </si>
  <si>
    <t>-</t>
    <phoneticPr fontId="5"/>
  </si>
  <si>
    <t>西濃環境整備組合</t>
    <rPh sb="0" eb="2">
      <t>セイノウ</t>
    </rPh>
    <rPh sb="2" eb="4">
      <t>カンキョウ</t>
    </rPh>
    <rPh sb="4" eb="6">
      <t>セイビ</t>
    </rPh>
    <rPh sb="6" eb="8">
      <t>クミアイ</t>
    </rPh>
    <phoneticPr fontId="5"/>
  </si>
  <si>
    <t>本巣消防事務組合</t>
    <rPh sb="0" eb="2">
      <t>モトス</t>
    </rPh>
    <rPh sb="2" eb="4">
      <t>ショウボウ</t>
    </rPh>
    <rPh sb="4" eb="6">
      <t>ジム</t>
    </rPh>
    <rPh sb="6" eb="8">
      <t>クミアイ</t>
    </rPh>
    <phoneticPr fontId="5"/>
  </si>
  <si>
    <t>岐阜県市町村会館組合</t>
    <rPh sb="0" eb="3">
      <t>ギフケン</t>
    </rPh>
    <rPh sb="3" eb="6">
      <t>シチョウソン</t>
    </rPh>
    <rPh sb="6" eb="8">
      <t>カイカン</t>
    </rPh>
    <rPh sb="8" eb="10">
      <t>クミアイ</t>
    </rPh>
    <phoneticPr fontId="5"/>
  </si>
  <si>
    <t>岐阜県後期高齢者医療広域連合</t>
    <rPh sb="0" eb="3">
      <t>ギフケン</t>
    </rPh>
    <rPh sb="3" eb="5">
      <t>コウキ</t>
    </rPh>
    <rPh sb="5" eb="8">
      <t>コウレイシャ</t>
    </rPh>
    <rPh sb="8" eb="10">
      <t>イリョウ</t>
    </rPh>
    <rPh sb="10" eb="12">
      <t>コウイキ</t>
    </rPh>
    <rPh sb="12" eb="14">
      <t>レンゴウ</t>
    </rPh>
    <phoneticPr fontId="5"/>
  </si>
  <si>
    <t>岐阜県市町村職員退職手当組合</t>
    <rPh sb="0" eb="3">
      <t>ギフケン</t>
    </rPh>
    <rPh sb="3" eb="6">
      <t>シチョウソン</t>
    </rPh>
    <rPh sb="6" eb="8">
      <t>ショクイン</t>
    </rPh>
    <rPh sb="8" eb="10">
      <t>タイショク</t>
    </rPh>
    <rPh sb="10" eb="12">
      <t>テアテ</t>
    </rPh>
    <rPh sb="12" eb="14">
      <t>クミアイ</t>
    </rPh>
    <phoneticPr fontId="5"/>
  </si>
  <si>
    <t>ＮＥＯ桜交流ランド</t>
    <rPh sb="3" eb="4">
      <t>サクラ</t>
    </rPh>
    <rPh sb="4" eb="6">
      <t>コウリュウ</t>
    </rPh>
    <phoneticPr fontId="5"/>
  </si>
  <si>
    <t>ＮＥＯふるさと財団</t>
    <rPh sb="7" eb="9">
      <t>ザイダン</t>
    </rPh>
    <phoneticPr fontId="5"/>
  </si>
  <si>
    <t>うすずみ特産</t>
    <rPh sb="4" eb="6">
      <t>トクサン</t>
    </rPh>
    <phoneticPr fontId="5"/>
  </si>
  <si>
    <t>○</t>
    <phoneticPr fontId="5"/>
  </si>
  <si>
    <t>本巣市土地開発公社</t>
    <rPh sb="0" eb="2">
      <t>モトス</t>
    </rPh>
    <rPh sb="2" eb="3">
      <t>シ</t>
    </rPh>
    <rPh sb="3" eb="5">
      <t>トチ</t>
    </rPh>
    <rPh sb="5" eb="7">
      <t>カイハツ</t>
    </rPh>
    <rPh sb="7" eb="9">
      <t>コウシャ</t>
    </rPh>
    <phoneticPr fontId="5"/>
  </si>
  <si>
    <t>.樽見鉄道</t>
    <rPh sb="1" eb="3">
      <t>タルミ</t>
    </rPh>
    <rPh sb="3" eb="5">
      <t>テツドウ</t>
    </rPh>
    <phoneticPr fontId="5"/>
  </si>
  <si>
    <t>基金から2200百万円繰入</t>
    <rPh sb="0" eb="2">
      <t>キキン</t>
    </rPh>
    <rPh sb="8" eb="11">
      <t>ヒャクマンエン</t>
    </rPh>
    <rPh sb="11" eb="13">
      <t>クリイレ</t>
    </rPh>
    <phoneticPr fontId="5"/>
  </si>
  <si>
    <t>基金から444百万円繰入</t>
    <rPh sb="0" eb="2">
      <t>キキン</t>
    </rPh>
    <rPh sb="7" eb="10">
      <t>ヒャクマンエン</t>
    </rPh>
    <rPh sb="10" eb="12">
      <t>クリイレ</t>
    </rPh>
    <phoneticPr fontId="5"/>
  </si>
  <si>
    <t>基金から
297百万円
繰入</t>
    <rPh sb="0" eb="2">
      <t>キキン</t>
    </rPh>
    <rPh sb="8" eb="11">
      <t>ヒャクマンエン</t>
    </rPh>
    <rPh sb="12" eb="14">
      <t>クリイレ</t>
    </rPh>
    <phoneticPr fontId="5"/>
  </si>
  <si>
    <t>岐阜地域児童発達支援センター組合</t>
    <rPh sb="0" eb="2">
      <t>ギフ</t>
    </rPh>
    <rPh sb="2" eb="4">
      <t>チイキ</t>
    </rPh>
    <rPh sb="4" eb="6">
      <t>ジドウ</t>
    </rPh>
    <rPh sb="6" eb="8">
      <t>ハッタツ</t>
    </rPh>
    <rPh sb="8" eb="10">
      <t>シエン</t>
    </rPh>
    <rPh sb="14" eb="16">
      <t>クミアイ</t>
    </rPh>
    <phoneticPr fontId="5"/>
  </si>
  <si>
    <t>基金から6百万円繰入</t>
    <rPh sb="0" eb="2">
      <t>キキン</t>
    </rPh>
    <rPh sb="5" eb="8">
      <t>ヒャクマンエン</t>
    </rPh>
    <rPh sb="8" eb="10">
      <t>クリイレ</t>
    </rPh>
    <phoneticPr fontId="5"/>
  </si>
  <si>
    <t>もとす広域連合（一般会計）</t>
    <rPh sb="3" eb="5">
      <t>コウイキ</t>
    </rPh>
    <rPh sb="5" eb="7">
      <t>レンゴウ</t>
    </rPh>
    <rPh sb="8" eb="10">
      <t>イッパン</t>
    </rPh>
    <rPh sb="10" eb="12">
      <t>カイケイ</t>
    </rPh>
    <rPh sb="12" eb="13">
      <t>ヨウブン</t>
    </rPh>
    <phoneticPr fontId="5"/>
  </si>
  <si>
    <t>もとす広域連合（介護保険特別会計）</t>
    <rPh sb="3" eb="5">
      <t>コウイキ</t>
    </rPh>
    <rPh sb="5" eb="7">
      <t>レンゴウ</t>
    </rPh>
    <rPh sb="8" eb="10">
      <t>カイゴ</t>
    </rPh>
    <rPh sb="10" eb="12">
      <t>ホケン</t>
    </rPh>
    <rPh sb="12" eb="14">
      <t>トクベツ</t>
    </rPh>
    <rPh sb="14" eb="16">
      <t>カイケイ</t>
    </rPh>
    <phoneticPr fontId="5"/>
  </si>
  <si>
    <t>もとす広域連合（老人福祉施設特別会計）</t>
    <rPh sb="3" eb="5">
      <t>コウイキ</t>
    </rPh>
    <rPh sb="5" eb="7">
      <t>レンゴウ</t>
    </rPh>
    <rPh sb="8" eb="10">
      <t>ロウジン</t>
    </rPh>
    <rPh sb="10" eb="12">
      <t>フクシ</t>
    </rPh>
    <rPh sb="12" eb="14">
      <t>シセツ</t>
    </rPh>
    <rPh sb="14" eb="16">
      <t>トクベツ</t>
    </rPh>
    <rPh sb="16" eb="18">
      <t>カイケイ</t>
    </rPh>
    <phoneticPr fontId="5"/>
  </si>
  <si>
    <t>基金から60百万円繰入</t>
    <rPh sb="0" eb="2">
      <t>キキン</t>
    </rPh>
    <rPh sb="6" eb="9">
      <t>ヒャクマンエン</t>
    </rPh>
    <rPh sb="9" eb="11">
      <t>クリイレ</t>
    </rPh>
    <phoneticPr fontId="5"/>
  </si>
  <si>
    <t>基金から25百万円繰入</t>
    <rPh sb="0" eb="2">
      <t>キキン</t>
    </rPh>
    <rPh sb="6" eb="9">
      <t>ヒャクマンエン</t>
    </rPh>
    <rPh sb="9" eb="11">
      <t>クリイレ</t>
    </rPh>
    <phoneticPr fontId="5"/>
  </si>
  <si>
    <t>基金から94百万円繰入</t>
    <rPh sb="0" eb="2">
      <t>キキン</t>
    </rPh>
    <rPh sb="6" eb="9">
      <t>ヒャクマンエン</t>
    </rPh>
    <rPh sb="9" eb="11">
      <t>クリイレ</t>
    </rPh>
    <phoneticPr fontId="5"/>
  </si>
  <si>
    <t>もとす振興公社
（旧　織部の里もとす）</t>
    <rPh sb="3" eb="5">
      <t>シンコウ</t>
    </rPh>
    <rPh sb="5" eb="7">
      <t>コウシャ</t>
    </rPh>
    <rPh sb="9" eb="10">
      <t>キュウ</t>
    </rPh>
    <rPh sb="11" eb="13">
      <t>オリベ</t>
    </rPh>
    <rPh sb="14" eb="15">
      <t>サト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</si>
</sst>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wrapText="1"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wrapText="1"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61202</c:v>
                </c:pt>
                <c:pt idx="1">
                  <c:v>49297</c:v>
                </c:pt>
                <c:pt idx="2">
                  <c:v>66777</c:v>
                </c:pt>
                <c:pt idx="3">
                  <c:v>89965</c:v>
                </c:pt>
                <c:pt idx="4">
                  <c:v>100772</c:v>
                </c:pt>
              </c:numCache>
            </c:numRef>
          </c:val>
          <c:smooth val="0"/>
        </c:ser>
        <c:dLbls>
          <c:showLegendKey val="0"/>
          <c:showVal val="0"/>
          <c:showCatName val="0"/>
          <c:showSerName val="0"/>
          <c:showPercent val="0"/>
          <c:showBubbleSize val="0"/>
        </c:dLbls>
        <c:marker val="1"/>
        <c:smooth val="0"/>
        <c:axId val="108627840"/>
        <c:axId val="108634112"/>
      </c:lineChart>
      <c:catAx>
        <c:axId val="1086278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34112"/>
        <c:crosses val="autoZero"/>
        <c:auto val="1"/>
        <c:lblAlgn val="ctr"/>
        <c:lblOffset val="100"/>
        <c:tickLblSkip val="1"/>
        <c:tickMarkSkip val="1"/>
        <c:noMultiLvlLbl val="0"/>
      </c:catAx>
      <c:valAx>
        <c:axId val="1086341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27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8.7899999999999991</c:v>
                </c:pt>
                <c:pt idx="1">
                  <c:v>7.7</c:v>
                </c:pt>
                <c:pt idx="2">
                  <c:v>8.75</c:v>
                </c:pt>
                <c:pt idx="3">
                  <c:v>5.81</c:v>
                </c:pt>
                <c:pt idx="4">
                  <c:v>4.87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42.2</c:v>
                </c:pt>
                <c:pt idx="1">
                  <c:v>50.31</c:v>
                </c:pt>
                <c:pt idx="2">
                  <c:v>49.57</c:v>
                </c:pt>
                <c:pt idx="3">
                  <c:v>48.73</c:v>
                </c:pt>
                <c:pt idx="4">
                  <c:v>48.15</c:v>
                </c:pt>
              </c:numCache>
            </c:numRef>
          </c:val>
        </c:ser>
        <c:dLbls>
          <c:showLegendKey val="0"/>
          <c:showVal val="0"/>
          <c:showCatName val="0"/>
          <c:showSerName val="0"/>
          <c:showPercent val="0"/>
          <c:showBubbleSize val="0"/>
        </c:dLbls>
        <c:gapWidth val="250"/>
        <c:overlap val="100"/>
        <c:axId val="109094400"/>
        <c:axId val="109096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6.05</c:v>
                </c:pt>
                <c:pt idx="1">
                  <c:v>9.09</c:v>
                </c:pt>
                <c:pt idx="2">
                  <c:v>0.95</c:v>
                </c:pt>
                <c:pt idx="3">
                  <c:v>-2.58</c:v>
                </c:pt>
                <c:pt idx="4">
                  <c:v>-0.77</c:v>
                </c:pt>
              </c:numCache>
            </c:numRef>
          </c:val>
          <c:smooth val="0"/>
        </c:ser>
        <c:dLbls>
          <c:showLegendKey val="0"/>
          <c:showVal val="0"/>
          <c:showCatName val="0"/>
          <c:showSerName val="0"/>
          <c:showPercent val="0"/>
          <c:showBubbleSize val="0"/>
        </c:dLbls>
        <c:marker val="1"/>
        <c:smooth val="0"/>
        <c:axId val="109094400"/>
        <c:axId val="109096320"/>
      </c:lineChart>
      <c:catAx>
        <c:axId val="10909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096320"/>
        <c:crosses val="autoZero"/>
        <c:auto val="1"/>
        <c:lblAlgn val="ctr"/>
        <c:lblOffset val="100"/>
        <c:tickLblSkip val="1"/>
        <c:tickMarkSkip val="1"/>
        <c:noMultiLvlLbl val="0"/>
      </c:catAx>
      <c:valAx>
        <c:axId val="109096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09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0.04</c:v>
                </c:pt>
                <c:pt idx="4">
                  <c:v>#N/A</c:v>
                </c:pt>
                <c:pt idx="5">
                  <c:v>0.04</c:v>
                </c:pt>
                <c:pt idx="6">
                  <c:v>#N/A</c:v>
                </c:pt>
                <c:pt idx="7">
                  <c:v>0.04</c:v>
                </c:pt>
                <c:pt idx="8">
                  <c:v>#N/A</c:v>
                </c:pt>
                <c:pt idx="9">
                  <c:v>0.04</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0.52</c:v>
                </c:pt>
                <c:pt idx="2">
                  <c:v>#N/A</c:v>
                </c:pt>
                <c:pt idx="3">
                  <c:v>0.46</c:v>
                </c:pt>
                <c:pt idx="4">
                  <c:v>#N/A</c:v>
                </c:pt>
                <c:pt idx="5">
                  <c:v>0.63</c:v>
                </c:pt>
                <c:pt idx="6">
                  <c:v>#N/A</c:v>
                </c:pt>
                <c:pt idx="7">
                  <c:v>0.2</c:v>
                </c:pt>
                <c:pt idx="8">
                  <c:v>#N/A</c:v>
                </c:pt>
                <c:pt idx="9">
                  <c:v>0.12</c:v>
                </c:pt>
              </c:numCache>
            </c:numRef>
          </c:val>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0.16</c:v>
                </c:pt>
                <c:pt idx="2">
                  <c:v>#N/A</c:v>
                </c:pt>
                <c:pt idx="3">
                  <c:v>0.09</c:v>
                </c:pt>
                <c:pt idx="4">
                  <c:v>#N/A</c:v>
                </c:pt>
                <c:pt idx="5">
                  <c:v>0.14000000000000001</c:v>
                </c:pt>
                <c:pt idx="6">
                  <c:v>#N/A</c:v>
                </c:pt>
                <c:pt idx="7">
                  <c:v>0.12</c:v>
                </c:pt>
                <c:pt idx="8">
                  <c:v>#N/A</c:v>
                </c:pt>
                <c:pt idx="9">
                  <c:v>0.15</c:v>
                </c:pt>
              </c:numCache>
            </c:numRef>
          </c:val>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0.24</c:v>
                </c:pt>
                <c:pt idx="2">
                  <c:v>#N/A</c:v>
                </c:pt>
                <c:pt idx="3">
                  <c:v>0.16</c:v>
                </c:pt>
                <c:pt idx="4">
                  <c:v>#N/A</c:v>
                </c:pt>
                <c:pt idx="5">
                  <c:v>0.16</c:v>
                </c:pt>
                <c:pt idx="6">
                  <c:v>#N/A</c:v>
                </c:pt>
                <c:pt idx="7">
                  <c:v>0.3</c:v>
                </c:pt>
                <c:pt idx="8">
                  <c:v>#N/A</c:v>
                </c:pt>
                <c:pt idx="9">
                  <c:v>0.19</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0.42</c:v>
                </c:pt>
                <c:pt idx="2">
                  <c:v>#N/A</c:v>
                </c:pt>
                <c:pt idx="3">
                  <c:v>0.51</c:v>
                </c:pt>
                <c:pt idx="4">
                  <c:v>#N/A</c:v>
                </c:pt>
                <c:pt idx="5">
                  <c:v>0.22</c:v>
                </c:pt>
                <c:pt idx="6">
                  <c:v>#N/A</c:v>
                </c:pt>
                <c:pt idx="7">
                  <c:v>0.17</c:v>
                </c:pt>
                <c:pt idx="8">
                  <c:v>#N/A</c:v>
                </c:pt>
                <c:pt idx="9">
                  <c:v>0.28000000000000003</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2.98</c:v>
                </c:pt>
                <c:pt idx="2">
                  <c:v>#N/A</c:v>
                </c:pt>
                <c:pt idx="3">
                  <c:v>3.25</c:v>
                </c:pt>
                <c:pt idx="4">
                  <c:v>#N/A</c:v>
                </c:pt>
                <c:pt idx="5">
                  <c:v>3.85</c:v>
                </c:pt>
                <c:pt idx="6">
                  <c:v>#N/A</c:v>
                </c:pt>
                <c:pt idx="7">
                  <c:v>3.54</c:v>
                </c:pt>
                <c:pt idx="8">
                  <c:v>#N/A</c:v>
                </c:pt>
                <c:pt idx="9">
                  <c:v>2.37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8.7899999999999991</c:v>
                </c:pt>
                <c:pt idx="2">
                  <c:v>#N/A</c:v>
                </c:pt>
                <c:pt idx="3">
                  <c:v>7.7</c:v>
                </c:pt>
                <c:pt idx="4">
                  <c:v>#N/A</c:v>
                </c:pt>
                <c:pt idx="5">
                  <c:v>8.75</c:v>
                </c:pt>
                <c:pt idx="6">
                  <c:v>#N/A</c:v>
                </c:pt>
                <c:pt idx="7">
                  <c:v>5.81</c:v>
                </c:pt>
                <c:pt idx="8">
                  <c:v>#N/A</c:v>
                </c:pt>
                <c:pt idx="9">
                  <c:v>4.87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4.9400000000000004</c:v>
                </c:pt>
                <c:pt idx="2">
                  <c:v>#N/A</c:v>
                </c:pt>
                <c:pt idx="3">
                  <c:v>4.5</c:v>
                </c:pt>
                <c:pt idx="4">
                  <c:v>#N/A</c:v>
                </c:pt>
                <c:pt idx="5">
                  <c:v>4.6399999999999997</c:v>
                </c:pt>
                <c:pt idx="6">
                  <c:v>#N/A</c:v>
                </c:pt>
                <c:pt idx="7">
                  <c:v>4.92</c:v>
                </c:pt>
                <c:pt idx="8">
                  <c:v>#N/A</c:v>
                </c:pt>
                <c:pt idx="9">
                  <c:v>5.51</c:v>
                </c:pt>
              </c:numCache>
            </c:numRef>
          </c:val>
        </c:ser>
        <c:dLbls>
          <c:showLegendKey val="0"/>
          <c:showVal val="0"/>
          <c:showCatName val="0"/>
          <c:showSerName val="0"/>
          <c:showPercent val="0"/>
          <c:showBubbleSize val="0"/>
        </c:dLbls>
        <c:gapWidth val="150"/>
        <c:overlap val="100"/>
        <c:axId val="109321600"/>
        <c:axId val="109343872"/>
      </c:barChart>
      <c:catAx>
        <c:axId val="10932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343872"/>
        <c:crosses val="autoZero"/>
        <c:auto val="1"/>
        <c:lblAlgn val="ctr"/>
        <c:lblOffset val="100"/>
        <c:tickLblSkip val="1"/>
        <c:tickMarkSkip val="1"/>
        <c:noMultiLvlLbl val="0"/>
      </c:catAx>
      <c:valAx>
        <c:axId val="109343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21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1235</c:v>
                </c:pt>
                <c:pt idx="5">
                  <c:v>1254</c:v>
                </c:pt>
                <c:pt idx="8">
                  <c:v>1347</c:v>
                </c:pt>
                <c:pt idx="11">
                  <c:v>1372</c:v>
                </c:pt>
                <c:pt idx="14">
                  <c:v>1419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13</c:v>
                </c:pt>
                <c:pt idx="3">
                  <c:v>13</c:v>
                </c:pt>
                <c:pt idx="6">
                  <c:v>13</c:v>
                </c:pt>
                <c:pt idx="9">
                  <c:v>13</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116</c:v>
                </c:pt>
                <c:pt idx="3">
                  <c:v>99</c:v>
                </c:pt>
                <c:pt idx="6">
                  <c:v>85</c:v>
                </c:pt>
                <c:pt idx="9">
                  <c:v>66</c:v>
                </c:pt>
                <c:pt idx="12">
                  <c:v>64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522</c:v>
                </c:pt>
                <c:pt idx="3">
                  <c:v>557</c:v>
                </c:pt>
                <c:pt idx="6">
                  <c:v>568</c:v>
                </c:pt>
                <c:pt idx="9">
                  <c:v>628</c:v>
                </c:pt>
                <c:pt idx="12">
                  <c:v>703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1302</c:v>
                </c:pt>
                <c:pt idx="3">
                  <c:v>1075</c:v>
                </c:pt>
                <c:pt idx="6">
                  <c:v>1082</c:v>
                </c:pt>
                <c:pt idx="9">
                  <c:v>1070</c:v>
                </c:pt>
                <c:pt idx="12">
                  <c:v>1048</c:v>
                </c:pt>
              </c:numCache>
            </c:numRef>
          </c:val>
        </c:ser>
        <c:dLbls>
          <c:showLegendKey val="0"/>
          <c:showVal val="0"/>
          <c:showCatName val="0"/>
          <c:showSerName val="0"/>
          <c:showPercent val="0"/>
          <c:showBubbleSize val="0"/>
        </c:dLbls>
        <c:gapWidth val="100"/>
        <c:overlap val="100"/>
        <c:axId val="108227200"/>
        <c:axId val="108241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718</c:v>
                </c:pt>
                <c:pt idx="2">
                  <c:v>#N/A</c:v>
                </c:pt>
                <c:pt idx="3">
                  <c:v>#N/A</c:v>
                </c:pt>
                <c:pt idx="4">
                  <c:v>490</c:v>
                </c:pt>
                <c:pt idx="5">
                  <c:v>#N/A</c:v>
                </c:pt>
                <c:pt idx="6">
                  <c:v>#N/A</c:v>
                </c:pt>
                <c:pt idx="7">
                  <c:v>401</c:v>
                </c:pt>
                <c:pt idx="8">
                  <c:v>#N/A</c:v>
                </c:pt>
                <c:pt idx="9">
                  <c:v>#N/A</c:v>
                </c:pt>
                <c:pt idx="10">
                  <c:v>405</c:v>
                </c:pt>
                <c:pt idx="11">
                  <c:v>#N/A</c:v>
                </c:pt>
                <c:pt idx="12">
                  <c:v>#N/A</c:v>
                </c:pt>
                <c:pt idx="13">
                  <c:v>409</c:v>
                </c:pt>
                <c:pt idx="14">
                  <c:v>#N/A</c:v>
                </c:pt>
              </c:numCache>
            </c:numRef>
          </c:val>
          <c:smooth val="0"/>
        </c:ser>
        <c:dLbls>
          <c:showLegendKey val="0"/>
          <c:showVal val="0"/>
          <c:showCatName val="0"/>
          <c:showSerName val="0"/>
          <c:showPercent val="0"/>
          <c:showBubbleSize val="0"/>
        </c:dLbls>
        <c:marker val="1"/>
        <c:smooth val="0"/>
        <c:axId val="108227200"/>
        <c:axId val="108241664"/>
      </c:lineChart>
      <c:catAx>
        <c:axId val="10822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241664"/>
        <c:crosses val="autoZero"/>
        <c:auto val="1"/>
        <c:lblAlgn val="ctr"/>
        <c:lblOffset val="100"/>
        <c:tickLblSkip val="1"/>
        <c:tickMarkSkip val="1"/>
        <c:noMultiLvlLbl val="0"/>
      </c:catAx>
      <c:valAx>
        <c:axId val="108241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2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16087</c:v>
                </c:pt>
                <c:pt idx="5">
                  <c:v>17055</c:v>
                </c:pt>
                <c:pt idx="8">
                  <c:v>17417</c:v>
                </c:pt>
                <c:pt idx="11">
                  <c:v>18377</c:v>
                </c:pt>
                <c:pt idx="14">
                  <c:v>18728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104</c:v>
                </c:pt>
                <c:pt idx="5">
                  <c:v>108</c:v>
                </c:pt>
                <c:pt idx="8">
                  <c:v>114</c:v>
                </c:pt>
                <c:pt idx="11">
                  <c:v>135</c:v>
                </c:pt>
                <c:pt idx="14">
                  <c:v>113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8296</c:v>
                </c:pt>
                <c:pt idx="5">
                  <c:v>9701</c:v>
                </c:pt>
                <c:pt idx="8">
                  <c:v>10139</c:v>
                </c:pt>
                <c:pt idx="11">
                  <c:v>10504</c:v>
                </c:pt>
                <c:pt idx="14">
                  <c:v>10281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2068</c:v>
                </c:pt>
                <c:pt idx="3">
                  <c:v>2122</c:v>
                </c:pt>
                <c:pt idx="6">
                  <c:v>2193</c:v>
                </c:pt>
                <c:pt idx="9">
                  <c:v>2240</c:v>
                </c:pt>
                <c:pt idx="12">
                  <c:v>2299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512</c:v>
                </c:pt>
                <c:pt idx="3">
                  <c:v>525</c:v>
                </c:pt>
                <c:pt idx="6">
                  <c:v>442</c:v>
                </c:pt>
                <c:pt idx="9">
                  <c:v>491</c:v>
                </c:pt>
                <c:pt idx="12">
                  <c:v>424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11369</c:v>
                </c:pt>
                <c:pt idx="3">
                  <c:v>11231</c:v>
                </c:pt>
                <c:pt idx="6">
                  <c:v>10934</c:v>
                </c:pt>
                <c:pt idx="9">
                  <c:v>10769</c:v>
                </c:pt>
                <c:pt idx="12">
                  <c:v>10698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838</c:v>
                </c:pt>
                <c:pt idx="3">
                  <c:v>912</c:v>
                </c:pt>
                <c:pt idx="6">
                  <c:v>956</c:v>
                </c:pt>
                <c:pt idx="9">
                  <c:v>944</c:v>
                </c:pt>
                <c:pt idx="12">
                  <c:v>937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12807</c:v>
                </c:pt>
                <c:pt idx="3">
                  <c:v>13470</c:v>
                </c:pt>
                <c:pt idx="6">
                  <c:v>13811</c:v>
                </c:pt>
                <c:pt idx="9">
                  <c:v>14868</c:v>
                </c:pt>
                <c:pt idx="12">
                  <c:v>15747</c:v>
                </c:pt>
              </c:numCache>
            </c:numRef>
          </c:val>
        </c:ser>
        <c:dLbls>
          <c:showLegendKey val="0"/>
          <c:showVal val="0"/>
          <c:showCatName val="0"/>
          <c:showSerName val="0"/>
          <c:showPercent val="0"/>
          <c:showBubbleSize val="0"/>
        </c:dLbls>
        <c:gapWidth val="100"/>
        <c:overlap val="100"/>
        <c:axId val="104792832"/>
        <c:axId val="104794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3106</c:v>
                </c:pt>
                <c:pt idx="2">
                  <c:v>#N/A</c:v>
                </c:pt>
                <c:pt idx="3">
                  <c:v>#N/A</c:v>
                </c:pt>
                <c:pt idx="4">
                  <c:v>1395</c:v>
                </c:pt>
                <c:pt idx="5">
                  <c:v>#N/A</c:v>
                </c:pt>
                <c:pt idx="6">
                  <c:v>#N/A</c:v>
                </c:pt>
                <c:pt idx="7">
                  <c:v>665</c:v>
                </c:pt>
                <c:pt idx="8">
                  <c:v>#N/A</c:v>
                </c:pt>
                <c:pt idx="9">
                  <c:v>#N/A</c:v>
                </c:pt>
                <c:pt idx="10">
                  <c:v>296</c:v>
                </c:pt>
                <c:pt idx="11">
                  <c:v>#N/A</c:v>
                </c:pt>
                <c:pt idx="12">
                  <c:v>#N/A</c:v>
                </c:pt>
                <c:pt idx="13">
                  <c:v>982</c:v>
                </c:pt>
                <c:pt idx="14">
                  <c:v>#N/A</c:v>
                </c:pt>
              </c:numCache>
            </c:numRef>
          </c:val>
          <c:smooth val="0"/>
        </c:ser>
        <c:dLbls>
          <c:showLegendKey val="0"/>
          <c:showVal val="0"/>
          <c:showCatName val="0"/>
          <c:showSerName val="0"/>
          <c:showPercent val="0"/>
          <c:showBubbleSize val="0"/>
        </c:dLbls>
        <c:marker val="1"/>
        <c:smooth val="0"/>
        <c:axId val="104792832"/>
        <c:axId val="104794752"/>
      </c:lineChart>
      <c:catAx>
        <c:axId val="10479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794752"/>
        <c:crosses val="autoZero"/>
        <c:auto val="1"/>
        <c:lblAlgn val="ctr"/>
        <c:lblOffset val="100"/>
        <c:tickLblSkip val="1"/>
        <c:tickMarkSkip val="1"/>
        <c:noMultiLvlLbl val="0"/>
      </c:catAx>
      <c:valAx>
        <c:axId val="104794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9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岐阜県本巣市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35,583
35,176
374.57
16,575,871
15,444,052
544,529
11,181,481
15,728,072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10.0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前年度の０．６８から０．６７と０．０１下降したが、類似団体平均よりも、０．２６高い数値となっている。今後も税の徴収強化等により歳入確保に取り組むとともに、引き続き経常経費の削減に取り組み、行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137583</xdr:rowOff>
    </xdr:from>
    <xdr:to>
      <xdr:col>7</xdr:col>
      <xdr:colOff>152400</xdr:colOff>
      <xdr:row>39</xdr:row>
      <xdr:rowOff>157692</xdr:rowOff>
    </xdr:to>
    <xdr:cxnSp macro="">
      <xdr:nvCxnSpPr>
        <xdr:cNvPr id="68" name="直線コネクタ 67"/>
        <xdr:cNvCxnSpPr/>
      </xdr:nvCxnSpPr>
      <xdr:spPr>
        <a:xfrm>
          <a:off x="4114800" y="68241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77258</xdr:rowOff>
    </xdr:from>
    <xdr:to>
      <xdr:col>6</xdr:col>
      <xdr:colOff>0</xdr:colOff>
      <xdr:row>39</xdr:row>
      <xdr:rowOff>137583</xdr:rowOff>
    </xdr:to>
    <xdr:cxnSp macro="">
      <xdr:nvCxnSpPr>
        <xdr:cNvPr id="71" name="直線コネクタ 70"/>
        <xdr:cNvCxnSpPr/>
      </xdr:nvCxnSpPr>
      <xdr:spPr>
        <a:xfrm>
          <a:off x="3225800" y="67638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168275</xdr:rowOff>
    </xdr:from>
    <xdr:to>
      <xdr:col>4</xdr:col>
      <xdr:colOff>482600</xdr:colOff>
      <xdr:row>39</xdr:row>
      <xdr:rowOff>77258</xdr:rowOff>
    </xdr:to>
    <xdr:cxnSp macro="">
      <xdr:nvCxnSpPr>
        <xdr:cNvPr id="74" name="直線コネクタ 73"/>
        <xdr:cNvCxnSpPr/>
      </xdr:nvCxnSpPr>
      <xdr:spPr>
        <a:xfrm>
          <a:off x="2336800" y="668337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128058</xdr:rowOff>
    </xdr:from>
    <xdr:to>
      <xdr:col>3</xdr:col>
      <xdr:colOff>279400</xdr:colOff>
      <xdr:row>38</xdr:row>
      <xdr:rowOff>168275</xdr:rowOff>
    </xdr:to>
    <xdr:cxnSp macro="">
      <xdr:nvCxnSpPr>
        <xdr:cNvPr id="77" name="直線コネクタ 76"/>
        <xdr:cNvCxnSpPr/>
      </xdr:nvCxnSpPr>
      <xdr:spPr>
        <a:xfrm>
          <a:off x="1447800" y="66431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106892</xdr:rowOff>
    </xdr:from>
    <xdr:to>
      <xdr:col>7</xdr:col>
      <xdr:colOff>203200</xdr:colOff>
      <xdr:row>40</xdr:row>
      <xdr:rowOff>37042</xdr:rowOff>
    </xdr:to>
    <xdr:sp macro="" textlink="">
      <xdr:nvSpPr>
        <xdr:cNvPr id="87" name="円/楕円 86"/>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123419</xdr:rowOff>
    </xdr:from>
    <xdr:ext cx="762000" cy="259045"/>
    <xdr:sp macro="" textlink="">
      <xdr:nvSpPr>
        <xdr:cNvPr id="88"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86783</xdr:rowOff>
    </xdr:from>
    <xdr:to>
      <xdr:col>6</xdr:col>
      <xdr:colOff>50800</xdr:colOff>
      <xdr:row>40</xdr:row>
      <xdr:rowOff>16933</xdr:rowOff>
    </xdr:to>
    <xdr:sp macro="" textlink="">
      <xdr:nvSpPr>
        <xdr:cNvPr id="89" name="円/楕円 88"/>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90" name="テキスト ボックス 89"/>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26458</xdr:rowOff>
    </xdr:from>
    <xdr:to>
      <xdr:col>4</xdr:col>
      <xdr:colOff>533400</xdr:colOff>
      <xdr:row>39</xdr:row>
      <xdr:rowOff>128058</xdr:rowOff>
    </xdr:to>
    <xdr:sp macro="" textlink="">
      <xdr:nvSpPr>
        <xdr:cNvPr id="91" name="円/楕円 90"/>
        <xdr:cNvSpPr/>
      </xdr:nvSpPr>
      <xdr:spPr>
        <a:xfrm>
          <a:off x="3175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138235</xdr:rowOff>
    </xdr:from>
    <xdr:ext cx="762000" cy="259045"/>
    <xdr:sp macro="" textlink="">
      <xdr:nvSpPr>
        <xdr:cNvPr id="92" name="テキスト ボックス 91"/>
        <xdr:cNvSpPr txBox="1"/>
      </xdr:nvSpPr>
      <xdr:spPr>
        <a:xfrm>
          <a:off x="2844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117475</xdr:rowOff>
    </xdr:from>
    <xdr:to>
      <xdr:col>3</xdr:col>
      <xdr:colOff>330200</xdr:colOff>
      <xdr:row>39</xdr:row>
      <xdr:rowOff>47625</xdr:rowOff>
    </xdr:to>
    <xdr:sp macro="" textlink="">
      <xdr:nvSpPr>
        <xdr:cNvPr id="93" name="円/楕円 92"/>
        <xdr:cNvSpPr/>
      </xdr:nvSpPr>
      <xdr:spPr>
        <a:xfrm>
          <a:off x="2286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57802</xdr:rowOff>
    </xdr:from>
    <xdr:ext cx="762000" cy="259045"/>
    <xdr:sp macro="" textlink="">
      <xdr:nvSpPr>
        <xdr:cNvPr id="94" name="テキスト ボックス 93"/>
        <xdr:cNvSpPr txBox="1"/>
      </xdr:nvSpPr>
      <xdr:spPr>
        <a:xfrm>
          <a:off x="1955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77258</xdr:rowOff>
    </xdr:from>
    <xdr:to>
      <xdr:col>2</xdr:col>
      <xdr:colOff>127000</xdr:colOff>
      <xdr:row>39</xdr:row>
      <xdr:rowOff>7408</xdr:rowOff>
    </xdr:to>
    <xdr:sp macro="" textlink="">
      <xdr:nvSpPr>
        <xdr:cNvPr id="95" name="円/楕円 94"/>
        <xdr:cNvSpPr/>
      </xdr:nvSpPr>
      <xdr:spPr>
        <a:xfrm>
          <a:off x="1397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17585</xdr:rowOff>
    </xdr:from>
    <xdr:ext cx="762000" cy="259045"/>
    <xdr:sp macro="" textlink="">
      <xdr:nvSpPr>
        <xdr:cNvPr id="96" name="テキスト ボックス 95"/>
        <xdr:cNvSpPr txBox="1"/>
      </xdr:nvSpPr>
      <xdr:spPr>
        <a:xfrm>
          <a:off x="1066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７３．６％から７４．２％へと０．６％増加したが、類似団体平均を１４．５％下回っている。今後も本巣市定員適正化計画による適正な定員管理に努めるとともに、行財政改革大綱実施計画及び事務事業評価による見直し等により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113212</xdr:rowOff>
    </xdr:from>
    <xdr:to>
      <xdr:col>7</xdr:col>
      <xdr:colOff>152400</xdr:colOff>
      <xdr:row>58</xdr:row>
      <xdr:rowOff>133894</xdr:rowOff>
    </xdr:to>
    <xdr:cxnSp macro="">
      <xdr:nvCxnSpPr>
        <xdr:cNvPr id="133" name="直線コネクタ 132"/>
        <xdr:cNvCxnSpPr/>
      </xdr:nvCxnSpPr>
      <xdr:spPr>
        <a:xfrm>
          <a:off x="4114800" y="10057312"/>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113212</xdr:rowOff>
    </xdr:from>
    <xdr:to>
      <xdr:col>6</xdr:col>
      <xdr:colOff>0</xdr:colOff>
      <xdr:row>59</xdr:row>
      <xdr:rowOff>24493</xdr:rowOff>
    </xdr:to>
    <xdr:cxnSp macro="">
      <xdr:nvCxnSpPr>
        <xdr:cNvPr id="136" name="直線コネクタ 135"/>
        <xdr:cNvCxnSpPr/>
      </xdr:nvCxnSpPr>
      <xdr:spPr>
        <a:xfrm flipV="1">
          <a:off x="3225800" y="10057312"/>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24493</xdr:rowOff>
    </xdr:from>
    <xdr:to>
      <xdr:col>4</xdr:col>
      <xdr:colOff>482600</xdr:colOff>
      <xdr:row>59</xdr:row>
      <xdr:rowOff>24493</xdr:rowOff>
    </xdr:to>
    <xdr:cxnSp macro="">
      <xdr:nvCxnSpPr>
        <xdr:cNvPr id="139" name="直線コネクタ 138"/>
        <xdr:cNvCxnSpPr/>
      </xdr:nvCxnSpPr>
      <xdr:spPr>
        <a:xfrm>
          <a:off x="2336800" y="10140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24493</xdr:rowOff>
    </xdr:from>
    <xdr:to>
      <xdr:col>3</xdr:col>
      <xdr:colOff>279400</xdr:colOff>
      <xdr:row>60</xdr:row>
      <xdr:rowOff>77107</xdr:rowOff>
    </xdr:to>
    <xdr:cxnSp macro="">
      <xdr:nvCxnSpPr>
        <xdr:cNvPr id="142" name="直線コネクタ 141"/>
        <xdr:cNvCxnSpPr/>
      </xdr:nvCxnSpPr>
      <xdr:spPr>
        <a:xfrm flipV="1">
          <a:off x="1447800" y="1014004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44" name="テキスト ボックス 143"/>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58</xdr:row>
      <xdr:rowOff>83094</xdr:rowOff>
    </xdr:from>
    <xdr:to>
      <xdr:col>7</xdr:col>
      <xdr:colOff>203200</xdr:colOff>
      <xdr:row>59</xdr:row>
      <xdr:rowOff>13244</xdr:rowOff>
    </xdr:to>
    <xdr:sp macro="" textlink="">
      <xdr:nvSpPr>
        <xdr:cNvPr id="152" name="円/楕円 151"/>
        <xdr:cNvSpPr/>
      </xdr:nvSpPr>
      <xdr:spPr>
        <a:xfrm>
          <a:off x="49022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4371</xdr:rowOff>
    </xdr:from>
    <xdr:ext cx="762000" cy="259045"/>
    <xdr:sp macro="" textlink="">
      <xdr:nvSpPr>
        <xdr:cNvPr id="153" name="財政構造の弾力性該当値テキスト"/>
        <xdr:cNvSpPr txBox="1"/>
      </xdr:nvSpPr>
      <xdr:spPr>
        <a:xfrm>
          <a:off x="5041900" y="994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62412</xdr:rowOff>
    </xdr:from>
    <xdr:to>
      <xdr:col>6</xdr:col>
      <xdr:colOff>50800</xdr:colOff>
      <xdr:row>58</xdr:row>
      <xdr:rowOff>164012</xdr:rowOff>
    </xdr:to>
    <xdr:sp macro="" textlink="">
      <xdr:nvSpPr>
        <xdr:cNvPr id="154" name="円/楕円 153"/>
        <xdr:cNvSpPr/>
      </xdr:nvSpPr>
      <xdr:spPr>
        <a:xfrm>
          <a:off x="40640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2739</xdr:rowOff>
    </xdr:from>
    <xdr:ext cx="736600" cy="259045"/>
    <xdr:sp macro="" textlink="">
      <xdr:nvSpPr>
        <xdr:cNvPr id="155" name="テキスト ボックス 154"/>
        <xdr:cNvSpPr txBox="1"/>
      </xdr:nvSpPr>
      <xdr:spPr>
        <a:xfrm>
          <a:off x="3733800" y="977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145143</xdr:rowOff>
    </xdr:from>
    <xdr:to>
      <xdr:col>4</xdr:col>
      <xdr:colOff>533400</xdr:colOff>
      <xdr:row>59</xdr:row>
      <xdr:rowOff>75293</xdr:rowOff>
    </xdr:to>
    <xdr:sp macro="" textlink="">
      <xdr:nvSpPr>
        <xdr:cNvPr id="156" name="円/楕円 155"/>
        <xdr:cNvSpPr/>
      </xdr:nvSpPr>
      <xdr:spPr>
        <a:xfrm>
          <a:off x="3175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85470</xdr:rowOff>
    </xdr:from>
    <xdr:ext cx="762000" cy="259045"/>
    <xdr:sp macro="" textlink="">
      <xdr:nvSpPr>
        <xdr:cNvPr id="157" name="テキスト ボックス 156"/>
        <xdr:cNvSpPr txBox="1"/>
      </xdr:nvSpPr>
      <xdr:spPr>
        <a:xfrm>
          <a:off x="2844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145143</xdr:rowOff>
    </xdr:from>
    <xdr:to>
      <xdr:col>3</xdr:col>
      <xdr:colOff>330200</xdr:colOff>
      <xdr:row>59</xdr:row>
      <xdr:rowOff>75293</xdr:rowOff>
    </xdr:to>
    <xdr:sp macro="" textlink="">
      <xdr:nvSpPr>
        <xdr:cNvPr id="158" name="円/楕円 157"/>
        <xdr:cNvSpPr/>
      </xdr:nvSpPr>
      <xdr:spPr>
        <a:xfrm>
          <a:off x="2286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85470</xdr:rowOff>
    </xdr:from>
    <xdr:ext cx="762000" cy="259045"/>
    <xdr:sp macro="" textlink="">
      <xdr:nvSpPr>
        <xdr:cNvPr id="159" name="テキスト ボックス 158"/>
        <xdr:cNvSpPr txBox="1"/>
      </xdr:nvSpPr>
      <xdr:spPr>
        <a:xfrm>
          <a:off x="1955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26307</xdr:rowOff>
    </xdr:from>
    <xdr:to>
      <xdr:col>2</xdr:col>
      <xdr:colOff>127000</xdr:colOff>
      <xdr:row>60</xdr:row>
      <xdr:rowOff>127907</xdr:rowOff>
    </xdr:to>
    <xdr:sp macro="" textlink="">
      <xdr:nvSpPr>
        <xdr:cNvPr id="160" name="円/楕円 159"/>
        <xdr:cNvSpPr/>
      </xdr:nvSpPr>
      <xdr:spPr>
        <a:xfrm>
          <a:off x="1397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138084</xdr:rowOff>
    </xdr:from>
    <xdr:ext cx="762000" cy="259045"/>
    <xdr:sp macro="" textlink="">
      <xdr:nvSpPr>
        <xdr:cNvPr id="161" name="テキスト ボックス 160"/>
        <xdr:cNvSpPr txBox="1"/>
      </xdr:nvSpPr>
      <xdr:spPr>
        <a:xfrm>
          <a:off x="1066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[141,580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決算額は、類似団体を５，８６７円（前年算定時の差：１０，５７７円）下回っているものの、人件費は下降傾向にあるが物件費は合併以前からの各種公共施設をそのまま利用していること等により、全国平均を上回っている状況。今後は事務事業評価により事業を見直すとともに、既存施設の統廃合などを行い、人件費や物件費等の縮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24802</xdr:rowOff>
    </xdr:from>
    <xdr:to>
      <xdr:col>7</xdr:col>
      <xdr:colOff>152400</xdr:colOff>
      <xdr:row>81</xdr:row>
      <xdr:rowOff>27094</xdr:rowOff>
    </xdr:to>
    <xdr:cxnSp macro="">
      <xdr:nvCxnSpPr>
        <xdr:cNvPr id="195" name="直線コネクタ 194"/>
        <xdr:cNvCxnSpPr/>
      </xdr:nvCxnSpPr>
      <xdr:spPr>
        <a:xfrm>
          <a:off x="4114800" y="13912252"/>
          <a:ext cx="838200" cy="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11872</xdr:rowOff>
    </xdr:from>
    <xdr:ext cx="762000" cy="259045"/>
    <xdr:sp macro="" textlink="">
      <xdr:nvSpPr>
        <xdr:cNvPr id="196" name="人件費・物件費等の状況平均値テキスト"/>
        <xdr:cNvSpPr txBox="1"/>
      </xdr:nvSpPr>
      <xdr:spPr>
        <a:xfrm>
          <a:off x="5041900" y="138993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24802</xdr:rowOff>
    </xdr:from>
    <xdr:to>
      <xdr:col>6</xdr:col>
      <xdr:colOff>0</xdr:colOff>
      <xdr:row>81</xdr:row>
      <xdr:rowOff>26133</xdr:rowOff>
    </xdr:to>
    <xdr:cxnSp macro="">
      <xdr:nvCxnSpPr>
        <xdr:cNvPr id="198" name="直線コネクタ 197"/>
        <xdr:cNvCxnSpPr/>
      </xdr:nvCxnSpPr>
      <xdr:spPr>
        <a:xfrm flipV="1">
          <a:off x="3225800" y="13912252"/>
          <a:ext cx="889000" cy="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22704</xdr:rowOff>
    </xdr:from>
    <xdr:to>
      <xdr:col>4</xdr:col>
      <xdr:colOff>482600</xdr:colOff>
      <xdr:row>81</xdr:row>
      <xdr:rowOff>26133</xdr:rowOff>
    </xdr:to>
    <xdr:cxnSp macro="">
      <xdr:nvCxnSpPr>
        <xdr:cNvPr id="201" name="直線コネクタ 200"/>
        <xdr:cNvCxnSpPr/>
      </xdr:nvCxnSpPr>
      <xdr:spPr>
        <a:xfrm>
          <a:off x="2336800" y="1391015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22704</xdr:rowOff>
    </xdr:from>
    <xdr:to>
      <xdr:col>3</xdr:col>
      <xdr:colOff>279400</xdr:colOff>
      <xdr:row>81</xdr:row>
      <xdr:rowOff>29646</xdr:rowOff>
    </xdr:to>
    <xdr:cxnSp macro="">
      <xdr:nvCxnSpPr>
        <xdr:cNvPr id="204" name="直線コネクタ 203"/>
        <xdr:cNvCxnSpPr/>
      </xdr:nvCxnSpPr>
      <xdr:spPr>
        <a:xfrm flipV="1">
          <a:off x="1447800" y="13910154"/>
          <a:ext cx="889000" cy="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61172</xdr:rowOff>
    </xdr:from>
    <xdr:ext cx="762000" cy="259045"/>
    <xdr:sp macro="" textlink="">
      <xdr:nvSpPr>
        <xdr:cNvPr id="206" name="テキスト ボックス 205"/>
        <xdr:cNvSpPr txBox="1"/>
      </xdr:nvSpPr>
      <xdr:spPr>
        <a:xfrm>
          <a:off x="1955800" y="13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85582</xdr:rowOff>
    </xdr:from>
    <xdr:ext cx="762000" cy="259045"/>
    <xdr:sp macro="" textlink="">
      <xdr:nvSpPr>
        <xdr:cNvPr id="208" name="テキスト ボックス 207"/>
        <xdr:cNvSpPr txBox="1"/>
      </xdr:nvSpPr>
      <xdr:spPr>
        <a:xfrm>
          <a:off x="1066800" y="1363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147744</xdr:rowOff>
    </xdr:from>
    <xdr:to>
      <xdr:col>7</xdr:col>
      <xdr:colOff>203200</xdr:colOff>
      <xdr:row>81</xdr:row>
      <xdr:rowOff>77894</xdr:rowOff>
    </xdr:to>
    <xdr:sp macro="" textlink="">
      <xdr:nvSpPr>
        <xdr:cNvPr id="214" name="円/楕円 213"/>
        <xdr:cNvSpPr/>
      </xdr:nvSpPr>
      <xdr:spPr>
        <a:xfrm>
          <a:off x="4902200" y="1386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69021</xdr:rowOff>
    </xdr:from>
    <xdr:ext cx="762000" cy="259045"/>
    <xdr:sp macro="" textlink="">
      <xdr:nvSpPr>
        <xdr:cNvPr id="215" name="人件費・物件費等の状況該当値テキスト"/>
        <xdr:cNvSpPr txBox="1"/>
      </xdr:nvSpPr>
      <xdr:spPr>
        <a:xfrm>
          <a:off x="5041900" y="1378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141,580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145452</xdr:rowOff>
    </xdr:from>
    <xdr:to>
      <xdr:col>6</xdr:col>
      <xdr:colOff>50800</xdr:colOff>
      <xdr:row>81</xdr:row>
      <xdr:rowOff>75602</xdr:rowOff>
    </xdr:to>
    <xdr:sp macro="" textlink="">
      <xdr:nvSpPr>
        <xdr:cNvPr id="216" name="円/楕円 215"/>
        <xdr:cNvSpPr/>
      </xdr:nvSpPr>
      <xdr:spPr>
        <a:xfrm>
          <a:off x="4064000" y="1386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85779</xdr:rowOff>
    </xdr:from>
    <xdr:ext cx="736600" cy="259045"/>
    <xdr:sp macro="" textlink="">
      <xdr:nvSpPr>
        <xdr:cNvPr id="217" name="テキスト ボックス 216"/>
        <xdr:cNvSpPr txBox="1"/>
      </xdr:nvSpPr>
      <xdr:spPr>
        <a:xfrm>
          <a:off x="3733800" y="1363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138,730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146783</xdr:rowOff>
    </xdr:from>
    <xdr:to>
      <xdr:col>4</xdr:col>
      <xdr:colOff>533400</xdr:colOff>
      <xdr:row>81</xdr:row>
      <xdr:rowOff>76933</xdr:rowOff>
    </xdr:to>
    <xdr:sp macro="" textlink="">
      <xdr:nvSpPr>
        <xdr:cNvPr id="218" name="円/楕円 217"/>
        <xdr:cNvSpPr/>
      </xdr:nvSpPr>
      <xdr:spPr>
        <a:xfrm>
          <a:off x="3175000" y="1386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87110</xdr:rowOff>
    </xdr:from>
    <xdr:ext cx="762000" cy="259045"/>
    <xdr:sp macro="" textlink="">
      <xdr:nvSpPr>
        <xdr:cNvPr id="219" name="テキスト ボックス 218"/>
        <xdr:cNvSpPr txBox="1"/>
      </xdr:nvSpPr>
      <xdr:spPr>
        <a:xfrm>
          <a:off x="2844800" y="136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140,386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143354</xdr:rowOff>
    </xdr:from>
    <xdr:to>
      <xdr:col>3</xdr:col>
      <xdr:colOff>330200</xdr:colOff>
      <xdr:row>81</xdr:row>
      <xdr:rowOff>73504</xdr:rowOff>
    </xdr:to>
    <xdr:sp macro="" textlink="">
      <xdr:nvSpPr>
        <xdr:cNvPr id="220" name="円/楕円 219"/>
        <xdr:cNvSpPr/>
      </xdr:nvSpPr>
      <xdr:spPr>
        <a:xfrm>
          <a:off x="2286000" y="1385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83681</xdr:rowOff>
    </xdr:from>
    <xdr:ext cx="762000" cy="259045"/>
    <xdr:sp macro="" textlink="">
      <xdr:nvSpPr>
        <xdr:cNvPr id="221" name="テキスト ボックス 220"/>
        <xdr:cNvSpPr txBox="1"/>
      </xdr:nvSpPr>
      <xdr:spPr>
        <a:xfrm>
          <a:off x="1955800" y="136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136,121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150296</xdr:rowOff>
    </xdr:from>
    <xdr:to>
      <xdr:col>2</xdr:col>
      <xdr:colOff>127000</xdr:colOff>
      <xdr:row>81</xdr:row>
      <xdr:rowOff>80446</xdr:rowOff>
    </xdr:to>
    <xdr:sp macro="" textlink="">
      <xdr:nvSpPr>
        <xdr:cNvPr id="222" name="円/楕円 221"/>
        <xdr:cNvSpPr/>
      </xdr:nvSpPr>
      <xdr:spPr>
        <a:xfrm>
          <a:off x="1397000" y="1386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65223</xdr:rowOff>
    </xdr:from>
    <xdr:ext cx="762000" cy="259045"/>
    <xdr:sp macro="" textlink="">
      <xdr:nvSpPr>
        <xdr:cNvPr id="223" name="テキスト ボックス 222"/>
        <xdr:cNvSpPr txBox="1"/>
      </xdr:nvSpPr>
      <xdr:spPr>
        <a:xfrm>
          <a:off x="1066800" y="1395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ラスパイレス指数は、人件費の抑制や給与水準の適正化に努めており、９４．４と類似団体を２．４ポイント下回っている。今後も引き続き給与の適正化に努める。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37254</xdr:rowOff>
    </xdr:from>
    <xdr:to>
      <xdr:col>24</xdr:col>
      <xdr:colOff>558800</xdr:colOff>
      <xdr:row>87</xdr:row>
      <xdr:rowOff>155363</xdr:rowOff>
    </xdr:to>
    <xdr:cxnSp macro="">
      <xdr:nvCxnSpPr>
        <xdr:cNvPr id="257" name="直線コネクタ 256"/>
        <xdr:cNvCxnSpPr/>
      </xdr:nvCxnSpPr>
      <xdr:spPr>
        <a:xfrm flipV="1">
          <a:off x="16179800" y="14781954"/>
          <a:ext cx="8382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147320</xdr:rowOff>
    </xdr:from>
    <xdr:to>
      <xdr:col>23</xdr:col>
      <xdr:colOff>406400</xdr:colOff>
      <xdr:row>87</xdr:row>
      <xdr:rowOff>155363</xdr:rowOff>
    </xdr:to>
    <xdr:cxnSp macro="">
      <xdr:nvCxnSpPr>
        <xdr:cNvPr id="260" name="直線コネクタ 259"/>
        <xdr:cNvCxnSpPr/>
      </xdr:nvCxnSpPr>
      <xdr:spPr>
        <a:xfrm>
          <a:off x="15290800" y="150634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87</xdr:row>
      <xdr:rowOff>147320</xdr:rowOff>
    </xdr:to>
    <xdr:cxnSp macro="">
      <xdr:nvCxnSpPr>
        <xdr:cNvPr id="263" name="直線コネクタ 262"/>
        <xdr:cNvCxnSpPr/>
      </xdr:nvCxnSpPr>
      <xdr:spPr>
        <a:xfrm>
          <a:off x="14401800" y="1472565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96096</xdr:rowOff>
    </xdr:from>
    <xdr:to>
      <xdr:col>21</xdr:col>
      <xdr:colOff>0</xdr:colOff>
      <xdr:row>85</xdr:row>
      <xdr:rowOff>152400</xdr:rowOff>
    </xdr:to>
    <xdr:cxnSp macro="">
      <xdr:nvCxnSpPr>
        <xdr:cNvPr id="266" name="直線コネクタ 265"/>
        <xdr:cNvCxnSpPr/>
      </xdr:nvCxnSpPr>
      <xdr:spPr>
        <a:xfrm>
          <a:off x="13512800" y="146693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165329</xdr:rowOff>
    </xdr:from>
    <xdr:ext cx="762000" cy="259045"/>
    <xdr:sp macro="" textlink="">
      <xdr:nvSpPr>
        <xdr:cNvPr id="268" name="テキスト ボックス 267"/>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70" name="テキスト ボックス 269"/>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76" name="円/楕円 275"/>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2981</xdr:rowOff>
    </xdr:from>
    <xdr:ext cx="762000" cy="259045"/>
    <xdr:sp macro="" textlink="">
      <xdr:nvSpPr>
        <xdr:cNvPr id="277" name="給与水準   （国との比較）該当値テキスト"/>
        <xdr:cNvSpPr txBox="1"/>
      </xdr:nvSpPr>
      <xdr:spPr>
        <a:xfrm>
          <a:off x="171069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104563</xdr:rowOff>
    </xdr:from>
    <xdr:to>
      <xdr:col>23</xdr:col>
      <xdr:colOff>457200</xdr:colOff>
      <xdr:row>88</xdr:row>
      <xdr:rowOff>34713</xdr:rowOff>
    </xdr:to>
    <xdr:sp macro="" textlink="">
      <xdr:nvSpPr>
        <xdr:cNvPr id="278" name="円/楕円 277"/>
        <xdr:cNvSpPr/>
      </xdr:nvSpPr>
      <xdr:spPr>
        <a:xfrm>
          <a:off x="16129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44890</xdr:rowOff>
    </xdr:from>
    <xdr:ext cx="736600" cy="259045"/>
    <xdr:sp macro="" textlink="">
      <xdr:nvSpPr>
        <xdr:cNvPr id="279" name="テキスト ボックス 278"/>
        <xdr:cNvSpPr txBox="1"/>
      </xdr:nvSpPr>
      <xdr:spPr>
        <a:xfrm>
          <a:off x="15798800" y="14789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96520</xdr:rowOff>
    </xdr:from>
    <xdr:to>
      <xdr:col>22</xdr:col>
      <xdr:colOff>254000</xdr:colOff>
      <xdr:row>88</xdr:row>
      <xdr:rowOff>26670</xdr:rowOff>
    </xdr:to>
    <xdr:sp macro="" textlink="">
      <xdr:nvSpPr>
        <xdr:cNvPr id="280" name="円/楕円 279"/>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36847</xdr:rowOff>
    </xdr:from>
    <xdr:ext cx="762000" cy="259045"/>
    <xdr:sp macro="" textlink="">
      <xdr:nvSpPr>
        <xdr:cNvPr id="281" name="テキスト ボックス 280"/>
        <xdr:cNvSpPr txBox="1"/>
      </xdr:nvSpPr>
      <xdr:spPr>
        <a:xfrm>
          <a:off x="14909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82" name="円/楕円 281"/>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41927</xdr:rowOff>
    </xdr:from>
    <xdr:ext cx="762000" cy="259045"/>
    <xdr:sp macro="" textlink="">
      <xdr:nvSpPr>
        <xdr:cNvPr id="283" name="テキスト ボックス 282"/>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45296</xdr:rowOff>
    </xdr:from>
    <xdr:to>
      <xdr:col>19</xdr:col>
      <xdr:colOff>533400</xdr:colOff>
      <xdr:row>85</xdr:row>
      <xdr:rowOff>146896</xdr:rowOff>
    </xdr:to>
    <xdr:sp macro="" textlink="">
      <xdr:nvSpPr>
        <xdr:cNvPr id="284" name="円/楕円 283"/>
        <xdr:cNvSpPr/>
      </xdr:nvSpPr>
      <xdr:spPr>
        <a:xfrm>
          <a:off x="13462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157073</xdr:rowOff>
    </xdr:from>
    <xdr:ext cx="762000" cy="259045"/>
    <xdr:sp macro="" textlink="">
      <xdr:nvSpPr>
        <xdr:cNvPr id="285" name="テキスト ボックス 284"/>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a:t>
          </a:r>
          <a:r>
            <a:rPr kumimoji="1" lang="ja-JP" altLang="en-US" sz="1300">
              <a:latin typeface="ＭＳ Ｐゴシック"/>
            </a:rPr>
            <a:t>人口千人当たり職員数は、類似団体平均を１．４１人下回っている。今後も本巣市定員適正化計画により、適正な定員管理に努める。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38946</xdr:rowOff>
    </xdr:from>
    <xdr:to>
      <xdr:col>24</xdr:col>
      <xdr:colOff>558800</xdr:colOff>
      <xdr:row>61</xdr:row>
      <xdr:rowOff>43543</xdr:rowOff>
    </xdr:to>
    <xdr:cxnSp macro="">
      <xdr:nvCxnSpPr>
        <xdr:cNvPr id="322" name="直線コネクタ 321"/>
        <xdr:cNvCxnSpPr/>
      </xdr:nvCxnSpPr>
      <xdr:spPr>
        <a:xfrm>
          <a:off x="16179800" y="10497396"/>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38946</xdr:rowOff>
    </xdr:from>
    <xdr:to>
      <xdr:col>23</xdr:col>
      <xdr:colOff>406400</xdr:colOff>
      <xdr:row>61</xdr:row>
      <xdr:rowOff>59630</xdr:rowOff>
    </xdr:to>
    <xdr:cxnSp macro="">
      <xdr:nvCxnSpPr>
        <xdr:cNvPr id="325" name="直線コネクタ 324"/>
        <xdr:cNvCxnSpPr/>
      </xdr:nvCxnSpPr>
      <xdr:spPr>
        <a:xfrm flipV="1">
          <a:off x="15290800" y="10497396"/>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59630</xdr:rowOff>
    </xdr:from>
    <xdr:to>
      <xdr:col>22</xdr:col>
      <xdr:colOff>203200</xdr:colOff>
      <xdr:row>61</xdr:row>
      <xdr:rowOff>69971</xdr:rowOff>
    </xdr:to>
    <xdr:cxnSp macro="">
      <xdr:nvCxnSpPr>
        <xdr:cNvPr id="328" name="直線コネクタ 327"/>
        <xdr:cNvCxnSpPr/>
      </xdr:nvCxnSpPr>
      <xdr:spPr>
        <a:xfrm flipV="1">
          <a:off x="14401800" y="1051808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69971</xdr:rowOff>
    </xdr:from>
    <xdr:to>
      <xdr:col>21</xdr:col>
      <xdr:colOff>0</xdr:colOff>
      <xdr:row>61</xdr:row>
      <xdr:rowOff>78015</xdr:rowOff>
    </xdr:to>
    <xdr:cxnSp macro="">
      <xdr:nvCxnSpPr>
        <xdr:cNvPr id="331" name="直線コネクタ 330"/>
        <xdr:cNvCxnSpPr/>
      </xdr:nvCxnSpPr>
      <xdr:spPr>
        <a:xfrm flipV="1">
          <a:off x="13512800" y="1052842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89219</xdr:rowOff>
    </xdr:from>
    <xdr:ext cx="762000" cy="259045"/>
    <xdr:sp macro="" textlink="">
      <xdr:nvSpPr>
        <xdr:cNvPr id="333" name="テキスト ボックス 332"/>
        <xdr:cNvSpPr txBox="1"/>
      </xdr:nvSpPr>
      <xdr:spPr>
        <a:xfrm>
          <a:off x="14020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99561</xdr:rowOff>
    </xdr:from>
    <xdr:ext cx="762000" cy="259045"/>
    <xdr:sp macro="" textlink="">
      <xdr:nvSpPr>
        <xdr:cNvPr id="335" name="テキスト ボックス 334"/>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164193</xdr:rowOff>
    </xdr:from>
    <xdr:to>
      <xdr:col>24</xdr:col>
      <xdr:colOff>609600</xdr:colOff>
      <xdr:row>61</xdr:row>
      <xdr:rowOff>94343</xdr:rowOff>
    </xdr:to>
    <xdr:sp macro="" textlink="">
      <xdr:nvSpPr>
        <xdr:cNvPr id="341" name="円/楕円 340"/>
        <xdr:cNvSpPr/>
      </xdr:nvSpPr>
      <xdr:spPr>
        <a:xfrm>
          <a:off x="169672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9270</xdr:rowOff>
    </xdr:from>
    <xdr:ext cx="762000" cy="259045"/>
    <xdr:sp macro="" textlink="">
      <xdr:nvSpPr>
        <xdr:cNvPr id="342" name="定員管理の状況該当値テキスト"/>
        <xdr:cNvSpPr txBox="1"/>
      </xdr:nvSpPr>
      <xdr:spPr>
        <a:xfrm>
          <a:off x="17106900" y="102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159596</xdr:rowOff>
    </xdr:from>
    <xdr:to>
      <xdr:col>23</xdr:col>
      <xdr:colOff>457200</xdr:colOff>
      <xdr:row>61</xdr:row>
      <xdr:rowOff>89746</xdr:rowOff>
    </xdr:to>
    <xdr:sp macro="" textlink="">
      <xdr:nvSpPr>
        <xdr:cNvPr id="343" name="円/楕円 342"/>
        <xdr:cNvSpPr/>
      </xdr:nvSpPr>
      <xdr:spPr>
        <a:xfrm>
          <a:off x="16129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99923</xdr:rowOff>
    </xdr:from>
    <xdr:ext cx="736600" cy="259045"/>
    <xdr:sp macro="" textlink="">
      <xdr:nvSpPr>
        <xdr:cNvPr id="344" name="テキスト ボックス 343"/>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8830</xdr:rowOff>
    </xdr:from>
    <xdr:to>
      <xdr:col>22</xdr:col>
      <xdr:colOff>254000</xdr:colOff>
      <xdr:row>61</xdr:row>
      <xdr:rowOff>110430</xdr:rowOff>
    </xdr:to>
    <xdr:sp macro="" textlink="">
      <xdr:nvSpPr>
        <xdr:cNvPr id="345" name="円/楕円 344"/>
        <xdr:cNvSpPr/>
      </xdr:nvSpPr>
      <xdr:spPr>
        <a:xfrm>
          <a:off x="152400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120607</xdr:rowOff>
    </xdr:from>
    <xdr:ext cx="762000" cy="259045"/>
    <xdr:sp macro="" textlink="">
      <xdr:nvSpPr>
        <xdr:cNvPr id="346" name="テキスト ボックス 345"/>
        <xdr:cNvSpPr txBox="1"/>
      </xdr:nvSpPr>
      <xdr:spPr>
        <a:xfrm>
          <a:off x="14909800" y="1023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19171</xdr:rowOff>
    </xdr:from>
    <xdr:to>
      <xdr:col>21</xdr:col>
      <xdr:colOff>50800</xdr:colOff>
      <xdr:row>61</xdr:row>
      <xdr:rowOff>120771</xdr:rowOff>
    </xdr:to>
    <xdr:sp macro="" textlink="">
      <xdr:nvSpPr>
        <xdr:cNvPr id="347" name="円/楕円 346"/>
        <xdr:cNvSpPr/>
      </xdr:nvSpPr>
      <xdr:spPr>
        <a:xfrm>
          <a:off x="14351000" y="10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130948</xdr:rowOff>
    </xdr:from>
    <xdr:ext cx="762000" cy="259045"/>
    <xdr:sp macro="" textlink="">
      <xdr:nvSpPr>
        <xdr:cNvPr id="348" name="テキスト ボックス 347"/>
        <xdr:cNvSpPr txBox="1"/>
      </xdr:nvSpPr>
      <xdr:spPr>
        <a:xfrm>
          <a:off x="14020800" y="10246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27215</xdr:rowOff>
    </xdr:from>
    <xdr:to>
      <xdr:col>19</xdr:col>
      <xdr:colOff>533400</xdr:colOff>
      <xdr:row>61</xdr:row>
      <xdr:rowOff>128815</xdr:rowOff>
    </xdr:to>
    <xdr:sp macro="" textlink="">
      <xdr:nvSpPr>
        <xdr:cNvPr id="349" name="円/楕円 348"/>
        <xdr:cNvSpPr/>
      </xdr:nvSpPr>
      <xdr:spPr>
        <a:xfrm>
          <a:off x="13462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138992</xdr:rowOff>
    </xdr:from>
    <xdr:ext cx="762000" cy="259045"/>
    <xdr:sp macro="" textlink="">
      <xdr:nvSpPr>
        <xdr:cNvPr id="350" name="テキスト ボックス 349"/>
        <xdr:cNvSpPr txBox="1"/>
      </xdr:nvSpPr>
      <xdr:spPr>
        <a:xfrm>
          <a:off x="13131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実質公債費比率は、前年度の４．５％から４．１％へと０．４％減少した。今後も、後年度の財政負担とならないように交付税算入率の高い地方債を借り入れるなど公債費の適正化を図る。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92347</xdr:rowOff>
    </xdr:from>
    <xdr:to>
      <xdr:col>24</xdr:col>
      <xdr:colOff>558800</xdr:colOff>
      <xdr:row>36</xdr:row>
      <xdr:rowOff>106136</xdr:rowOff>
    </xdr:to>
    <xdr:cxnSp macro="">
      <xdr:nvCxnSpPr>
        <xdr:cNvPr id="386" name="直線コネクタ 385"/>
        <xdr:cNvCxnSpPr/>
      </xdr:nvCxnSpPr>
      <xdr:spPr>
        <a:xfrm flipV="1">
          <a:off x="16179800" y="626454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106136</xdr:rowOff>
    </xdr:from>
    <xdr:to>
      <xdr:col>23</xdr:col>
      <xdr:colOff>406400</xdr:colOff>
      <xdr:row>36</xdr:row>
      <xdr:rowOff>147501</xdr:rowOff>
    </xdr:to>
    <xdr:cxnSp macro="">
      <xdr:nvCxnSpPr>
        <xdr:cNvPr id="389" name="直線コネクタ 388"/>
        <xdr:cNvCxnSpPr/>
      </xdr:nvCxnSpPr>
      <xdr:spPr>
        <a:xfrm flipV="1">
          <a:off x="15290800" y="627833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147501</xdr:rowOff>
    </xdr:from>
    <xdr:to>
      <xdr:col>22</xdr:col>
      <xdr:colOff>203200</xdr:colOff>
      <xdr:row>37</xdr:row>
      <xdr:rowOff>20864</xdr:rowOff>
    </xdr:to>
    <xdr:cxnSp macro="">
      <xdr:nvCxnSpPr>
        <xdr:cNvPr id="392" name="直線コネクタ 391"/>
        <xdr:cNvCxnSpPr/>
      </xdr:nvCxnSpPr>
      <xdr:spPr>
        <a:xfrm flipV="1">
          <a:off x="14401800" y="631970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20864</xdr:rowOff>
    </xdr:from>
    <xdr:to>
      <xdr:col>21</xdr:col>
      <xdr:colOff>0</xdr:colOff>
      <xdr:row>37</xdr:row>
      <xdr:rowOff>82913</xdr:rowOff>
    </xdr:to>
    <xdr:cxnSp macro="">
      <xdr:nvCxnSpPr>
        <xdr:cNvPr id="395" name="直線コネクタ 394"/>
        <xdr:cNvCxnSpPr/>
      </xdr:nvCxnSpPr>
      <xdr:spPr>
        <a:xfrm flipV="1">
          <a:off x="13512800" y="636451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13443</xdr:rowOff>
    </xdr:from>
    <xdr:ext cx="762000" cy="259045"/>
    <xdr:sp macro="" textlink="">
      <xdr:nvSpPr>
        <xdr:cNvPr id="399" name="テキスト ボックス 398"/>
        <xdr:cNvSpPr txBox="1"/>
      </xdr:nvSpPr>
      <xdr:spPr>
        <a:xfrm>
          <a:off x="13131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41547</xdr:rowOff>
    </xdr:from>
    <xdr:to>
      <xdr:col>24</xdr:col>
      <xdr:colOff>609600</xdr:colOff>
      <xdr:row>36</xdr:row>
      <xdr:rowOff>143147</xdr:rowOff>
    </xdr:to>
    <xdr:sp macro="" textlink="">
      <xdr:nvSpPr>
        <xdr:cNvPr id="405" name="円/楕円 404"/>
        <xdr:cNvSpPr/>
      </xdr:nvSpPr>
      <xdr:spPr>
        <a:xfrm>
          <a:off x="16967200" y="62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134274</xdr:rowOff>
    </xdr:from>
    <xdr:ext cx="762000" cy="259045"/>
    <xdr:sp macro="" textlink="">
      <xdr:nvSpPr>
        <xdr:cNvPr id="406" name="公債費負担の状況該当値テキスト"/>
        <xdr:cNvSpPr txBox="1"/>
      </xdr:nvSpPr>
      <xdr:spPr>
        <a:xfrm>
          <a:off x="17106900" y="613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55336</xdr:rowOff>
    </xdr:from>
    <xdr:to>
      <xdr:col>23</xdr:col>
      <xdr:colOff>457200</xdr:colOff>
      <xdr:row>36</xdr:row>
      <xdr:rowOff>156936</xdr:rowOff>
    </xdr:to>
    <xdr:sp macro="" textlink="">
      <xdr:nvSpPr>
        <xdr:cNvPr id="407" name="円/楕円 406"/>
        <xdr:cNvSpPr/>
      </xdr:nvSpPr>
      <xdr:spPr>
        <a:xfrm>
          <a:off x="16129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167113</xdr:rowOff>
    </xdr:from>
    <xdr:ext cx="736600" cy="259045"/>
    <xdr:sp macro="" textlink="">
      <xdr:nvSpPr>
        <xdr:cNvPr id="408" name="テキスト ボックス 407"/>
        <xdr:cNvSpPr txBox="1"/>
      </xdr:nvSpPr>
      <xdr:spPr>
        <a:xfrm>
          <a:off x="15798800" y="599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96701</xdr:rowOff>
    </xdr:from>
    <xdr:to>
      <xdr:col>22</xdr:col>
      <xdr:colOff>254000</xdr:colOff>
      <xdr:row>37</xdr:row>
      <xdr:rowOff>26851</xdr:rowOff>
    </xdr:to>
    <xdr:sp macro="" textlink="">
      <xdr:nvSpPr>
        <xdr:cNvPr id="409" name="円/楕円 408"/>
        <xdr:cNvSpPr/>
      </xdr:nvSpPr>
      <xdr:spPr>
        <a:xfrm>
          <a:off x="15240000" y="626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37028</xdr:rowOff>
    </xdr:from>
    <xdr:ext cx="762000" cy="259045"/>
    <xdr:sp macro="" textlink="">
      <xdr:nvSpPr>
        <xdr:cNvPr id="410" name="テキスト ボックス 409"/>
        <xdr:cNvSpPr txBox="1"/>
      </xdr:nvSpPr>
      <xdr:spPr>
        <a:xfrm>
          <a:off x="14909800" y="603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141514</xdr:rowOff>
    </xdr:from>
    <xdr:to>
      <xdr:col>21</xdr:col>
      <xdr:colOff>50800</xdr:colOff>
      <xdr:row>37</xdr:row>
      <xdr:rowOff>71664</xdr:rowOff>
    </xdr:to>
    <xdr:sp macro="" textlink="">
      <xdr:nvSpPr>
        <xdr:cNvPr id="411" name="円/楕円 410"/>
        <xdr:cNvSpPr/>
      </xdr:nvSpPr>
      <xdr:spPr>
        <a:xfrm>
          <a:off x="14351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81841</xdr:rowOff>
    </xdr:from>
    <xdr:ext cx="762000" cy="259045"/>
    <xdr:sp macro="" textlink="">
      <xdr:nvSpPr>
        <xdr:cNvPr id="412" name="テキスト ボックス 411"/>
        <xdr:cNvSpPr txBox="1"/>
      </xdr:nvSpPr>
      <xdr:spPr>
        <a:xfrm>
          <a:off x="14020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32113</xdr:rowOff>
    </xdr:from>
    <xdr:to>
      <xdr:col>19</xdr:col>
      <xdr:colOff>533400</xdr:colOff>
      <xdr:row>37</xdr:row>
      <xdr:rowOff>133713</xdr:rowOff>
    </xdr:to>
    <xdr:sp macro="" textlink="">
      <xdr:nvSpPr>
        <xdr:cNvPr id="413" name="円/楕円 412"/>
        <xdr:cNvSpPr/>
      </xdr:nvSpPr>
      <xdr:spPr>
        <a:xfrm>
          <a:off x="13462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143890</xdr:rowOff>
    </xdr:from>
    <xdr:ext cx="762000" cy="259045"/>
    <xdr:sp macro="" textlink="">
      <xdr:nvSpPr>
        <xdr:cNvPr id="414" name="テキスト ボックス 413"/>
        <xdr:cNvSpPr txBox="1"/>
      </xdr:nvSpPr>
      <xdr:spPr>
        <a:xfrm>
          <a:off x="13131800" y="614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１０．０％と類似団体平均を大きく下回っている。今後も合併特例債や学校教育施設等整備事業債等の借入れを予定しているが、将来世代への負担軽減を図り、引き続き適正な地方債管理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147849</xdr:rowOff>
    </xdr:from>
    <xdr:to>
      <xdr:col>24</xdr:col>
      <xdr:colOff>558800</xdr:colOff>
      <xdr:row>13</xdr:row>
      <xdr:rowOff>161925</xdr:rowOff>
    </xdr:to>
    <xdr:cxnSp macro="">
      <xdr:nvCxnSpPr>
        <xdr:cNvPr id="448" name="直線コネクタ 447"/>
        <xdr:cNvCxnSpPr/>
      </xdr:nvCxnSpPr>
      <xdr:spPr>
        <a:xfrm>
          <a:off x="16179800" y="2376699"/>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22951</xdr:rowOff>
    </xdr:from>
    <xdr:ext cx="762000" cy="259045"/>
    <xdr:sp macro="" textlink="">
      <xdr:nvSpPr>
        <xdr:cNvPr id="449" name="将来負担の状況平均値テキスト"/>
        <xdr:cNvSpPr txBox="1"/>
      </xdr:nvSpPr>
      <xdr:spPr>
        <a:xfrm>
          <a:off x="17106900" y="2423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147849</xdr:rowOff>
    </xdr:from>
    <xdr:to>
      <xdr:col>23</xdr:col>
      <xdr:colOff>406400</xdr:colOff>
      <xdr:row>13</xdr:row>
      <xdr:rowOff>155892</xdr:rowOff>
    </xdr:to>
    <xdr:cxnSp macro="">
      <xdr:nvCxnSpPr>
        <xdr:cNvPr id="451" name="直線コネクタ 450"/>
        <xdr:cNvCxnSpPr/>
      </xdr:nvCxnSpPr>
      <xdr:spPr>
        <a:xfrm flipV="1">
          <a:off x="15290800" y="237669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13</xdr:row>
      <xdr:rowOff>155892</xdr:rowOff>
    </xdr:from>
    <xdr:to>
      <xdr:col>22</xdr:col>
      <xdr:colOff>203200</xdr:colOff>
      <xdr:row>13</xdr:row>
      <xdr:rowOff>171376</xdr:rowOff>
    </xdr:to>
    <xdr:cxnSp macro="">
      <xdr:nvCxnSpPr>
        <xdr:cNvPr id="454" name="直線コネクタ 453"/>
        <xdr:cNvCxnSpPr/>
      </xdr:nvCxnSpPr>
      <xdr:spPr>
        <a:xfrm flipV="1">
          <a:off x="14401800" y="2384742"/>
          <a:ext cx="889000" cy="1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13</xdr:row>
      <xdr:rowOff>171376</xdr:rowOff>
    </xdr:from>
    <xdr:to>
      <xdr:col>21</xdr:col>
      <xdr:colOff>0</xdr:colOff>
      <xdr:row>14</xdr:row>
      <xdr:rowOff>39338</xdr:rowOff>
    </xdr:to>
    <xdr:cxnSp macro="">
      <xdr:nvCxnSpPr>
        <xdr:cNvPr id="457" name="直線コネクタ 456"/>
        <xdr:cNvCxnSpPr/>
      </xdr:nvCxnSpPr>
      <xdr:spPr>
        <a:xfrm flipV="1">
          <a:off x="13512800" y="2400226"/>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37990</xdr:rowOff>
    </xdr:from>
    <xdr:ext cx="762000" cy="259045"/>
    <xdr:sp macro="" textlink="">
      <xdr:nvSpPr>
        <xdr:cNvPr id="459" name="テキスト ボックス 458"/>
        <xdr:cNvSpPr txBox="1"/>
      </xdr:nvSpPr>
      <xdr:spPr>
        <a:xfrm>
          <a:off x="14020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82027</xdr:rowOff>
    </xdr:from>
    <xdr:ext cx="762000" cy="259045"/>
    <xdr:sp macro="" textlink="">
      <xdr:nvSpPr>
        <xdr:cNvPr id="461" name="テキスト ボックス 460"/>
        <xdr:cNvSpPr txBox="1"/>
      </xdr:nvSpPr>
      <xdr:spPr>
        <a:xfrm>
          <a:off x="13131800" y="26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111125</xdr:rowOff>
    </xdr:from>
    <xdr:to>
      <xdr:col>24</xdr:col>
      <xdr:colOff>609600</xdr:colOff>
      <xdr:row>14</xdr:row>
      <xdr:rowOff>41275</xdr:rowOff>
    </xdr:to>
    <xdr:sp macro="" textlink="">
      <xdr:nvSpPr>
        <xdr:cNvPr id="467" name="円/楕円 466"/>
        <xdr:cNvSpPr/>
      </xdr:nvSpPr>
      <xdr:spPr>
        <a:xfrm>
          <a:off x="169672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32402</xdr:rowOff>
    </xdr:from>
    <xdr:ext cx="762000" cy="259045"/>
    <xdr:sp macro="" textlink="">
      <xdr:nvSpPr>
        <xdr:cNvPr id="468" name="将来負担の状況該当値テキスト"/>
        <xdr:cNvSpPr txBox="1"/>
      </xdr:nvSpPr>
      <xdr:spPr>
        <a:xfrm>
          <a:off x="17106900" y="22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97049</xdr:rowOff>
    </xdr:from>
    <xdr:to>
      <xdr:col>23</xdr:col>
      <xdr:colOff>457200</xdr:colOff>
      <xdr:row>14</xdr:row>
      <xdr:rowOff>27199</xdr:rowOff>
    </xdr:to>
    <xdr:sp macro="" textlink="">
      <xdr:nvSpPr>
        <xdr:cNvPr id="469" name="円/楕円 468"/>
        <xdr:cNvSpPr/>
      </xdr:nvSpPr>
      <xdr:spPr>
        <a:xfrm>
          <a:off x="16129000" y="232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37376</xdr:rowOff>
    </xdr:from>
    <xdr:ext cx="736600" cy="259045"/>
    <xdr:sp macro="" textlink="">
      <xdr:nvSpPr>
        <xdr:cNvPr id="470" name="テキスト ボックス 469"/>
        <xdr:cNvSpPr txBox="1"/>
      </xdr:nvSpPr>
      <xdr:spPr>
        <a:xfrm>
          <a:off x="15798800" y="20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105092</xdr:rowOff>
    </xdr:from>
    <xdr:to>
      <xdr:col>22</xdr:col>
      <xdr:colOff>254000</xdr:colOff>
      <xdr:row>14</xdr:row>
      <xdr:rowOff>35242</xdr:rowOff>
    </xdr:to>
    <xdr:sp macro="" textlink="">
      <xdr:nvSpPr>
        <xdr:cNvPr id="471" name="円/楕円 470"/>
        <xdr:cNvSpPr/>
      </xdr:nvSpPr>
      <xdr:spPr>
        <a:xfrm>
          <a:off x="15240000" y="23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45419</xdr:rowOff>
    </xdr:from>
    <xdr:ext cx="762000" cy="259045"/>
    <xdr:sp macro="" textlink="">
      <xdr:nvSpPr>
        <xdr:cNvPr id="472" name="テキスト ボックス 471"/>
        <xdr:cNvSpPr txBox="1"/>
      </xdr:nvSpPr>
      <xdr:spPr>
        <a:xfrm>
          <a:off x="14909800" y="210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120576</xdr:rowOff>
    </xdr:from>
    <xdr:to>
      <xdr:col>21</xdr:col>
      <xdr:colOff>50800</xdr:colOff>
      <xdr:row>14</xdr:row>
      <xdr:rowOff>50726</xdr:rowOff>
    </xdr:to>
    <xdr:sp macro="" textlink="">
      <xdr:nvSpPr>
        <xdr:cNvPr id="473" name="円/楕円 472"/>
        <xdr:cNvSpPr/>
      </xdr:nvSpPr>
      <xdr:spPr>
        <a:xfrm>
          <a:off x="14351000" y="234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60903</xdr:rowOff>
    </xdr:from>
    <xdr:ext cx="762000" cy="259045"/>
    <xdr:sp macro="" textlink="">
      <xdr:nvSpPr>
        <xdr:cNvPr id="474" name="テキスト ボックス 473"/>
        <xdr:cNvSpPr txBox="1"/>
      </xdr:nvSpPr>
      <xdr:spPr>
        <a:xfrm>
          <a:off x="14020800" y="211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159988</xdr:rowOff>
    </xdr:from>
    <xdr:to>
      <xdr:col>19</xdr:col>
      <xdr:colOff>533400</xdr:colOff>
      <xdr:row>14</xdr:row>
      <xdr:rowOff>90138</xdr:rowOff>
    </xdr:to>
    <xdr:sp macro="" textlink="">
      <xdr:nvSpPr>
        <xdr:cNvPr id="475" name="円/楕円 474"/>
        <xdr:cNvSpPr/>
      </xdr:nvSpPr>
      <xdr:spPr>
        <a:xfrm>
          <a:off x="13462000" y="23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100315</xdr:rowOff>
    </xdr:from>
    <xdr:ext cx="762000" cy="259045"/>
    <xdr:sp macro="" textlink="">
      <xdr:nvSpPr>
        <xdr:cNvPr id="476" name="テキスト ボックス 475"/>
        <xdr:cNvSpPr txBox="1"/>
      </xdr:nvSpPr>
      <xdr:spPr>
        <a:xfrm>
          <a:off x="13131800" y="215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岐阜県本巣市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35,583
35,176
374.57
16,575,871
15,444,052
544,529
11,181,481
15,728,072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10.0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低くなっている。要因としては、主にゴミ処理業務や消防業務を一部事務組合で行っていることや、各種施設について指定管理者制度を活用していることなどによるものである。今後も本巣市定員適正化計画により、定員管理・給与の適正化を図り、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92710</xdr:rowOff>
    </xdr:from>
    <xdr:to>
      <xdr:col>7</xdr:col>
      <xdr:colOff>15875</xdr:colOff>
      <xdr:row>35</xdr:row>
      <xdr:rowOff>124714</xdr:rowOff>
    </xdr:to>
    <xdr:cxnSp macro="">
      <xdr:nvCxnSpPr>
        <xdr:cNvPr id="63" name="直線コネクタ 62"/>
        <xdr:cNvCxnSpPr/>
      </xdr:nvCxnSpPr>
      <xdr:spPr>
        <a:xfrm flipV="1">
          <a:off x="3987800" y="60934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124714</xdr:rowOff>
    </xdr:from>
    <xdr:to>
      <xdr:col>5</xdr:col>
      <xdr:colOff>549275</xdr:colOff>
      <xdr:row>36</xdr:row>
      <xdr:rowOff>17272</xdr:rowOff>
    </xdr:to>
    <xdr:cxnSp macro="">
      <xdr:nvCxnSpPr>
        <xdr:cNvPr id="66" name="直線コネクタ 65"/>
        <xdr:cNvCxnSpPr/>
      </xdr:nvCxnSpPr>
      <xdr:spPr>
        <a:xfrm flipV="1">
          <a:off x="3098800" y="61254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165862</xdr:rowOff>
    </xdr:from>
    <xdr:to>
      <xdr:col>4</xdr:col>
      <xdr:colOff>346075</xdr:colOff>
      <xdr:row>36</xdr:row>
      <xdr:rowOff>17272</xdr:rowOff>
    </xdr:to>
    <xdr:cxnSp macro="">
      <xdr:nvCxnSpPr>
        <xdr:cNvPr id="69" name="直線コネクタ 68"/>
        <xdr:cNvCxnSpPr/>
      </xdr:nvCxnSpPr>
      <xdr:spPr>
        <a:xfrm>
          <a:off x="2209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165862</xdr:rowOff>
    </xdr:from>
    <xdr:to>
      <xdr:col>3</xdr:col>
      <xdr:colOff>142875</xdr:colOff>
      <xdr:row>36</xdr:row>
      <xdr:rowOff>76708</xdr:rowOff>
    </xdr:to>
    <xdr:cxnSp macro="">
      <xdr:nvCxnSpPr>
        <xdr:cNvPr id="72" name="直線コネクタ 71"/>
        <xdr:cNvCxnSpPr/>
      </xdr:nvCxnSpPr>
      <xdr:spPr>
        <a:xfrm flipV="1">
          <a:off x="1320800" y="61666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82" name="円/楕円 81"/>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58437</xdr:rowOff>
    </xdr:from>
    <xdr:ext cx="762000" cy="259045"/>
    <xdr:sp macro="" textlink="">
      <xdr:nvSpPr>
        <xdr:cNvPr id="83"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73914</xdr:rowOff>
    </xdr:from>
    <xdr:to>
      <xdr:col>5</xdr:col>
      <xdr:colOff>600075</xdr:colOff>
      <xdr:row>36</xdr:row>
      <xdr:rowOff>4064</xdr:rowOff>
    </xdr:to>
    <xdr:sp macro="" textlink="">
      <xdr:nvSpPr>
        <xdr:cNvPr id="84" name="円/楕円 83"/>
        <xdr:cNvSpPr/>
      </xdr:nvSpPr>
      <xdr:spPr>
        <a:xfrm>
          <a:off x="3937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14241</xdr:rowOff>
    </xdr:from>
    <xdr:ext cx="736600" cy="259045"/>
    <xdr:sp macro="" textlink="">
      <xdr:nvSpPr>
        <xdr:cNvPr id="85" name="テキスト ボックス 84"/>
        <xdr:cNvSpPr txBox="1"/>
      </xdr:nvSpPr>
      <xdr:spPr>
        <a:xfrm>
          <a:off x="3606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137922</xdr:rowOff>
    </xdr:from>
    <xdr:to>
      <xdr:col>4</xdr:col>
      <xdr:colOff>396875</xdr:colOff>
      <xdr:row>36</xdr:row>
      <xdr:rowOff>68072</xdr:rowOff>
    </xdr:to>
    <xdr:sp macro="" textlink="">
      <xdr:nvSpPr>
        <xdr:cNvPr id="86" name="円/楕円 85"/>
        <xdr:cNvSpPr/>
      </xdr:nvSpPr>
      <xdr:spPr>
        <a:xfrm>
          <a:off x="3048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78249</xdr:rowOff>
    </xdr:from>
    <xdr:ext cx="762000" cy="259045"/>
    <xdr:sp macro="" textlink="">
      <xdr:nvSpPr>
        <xdr:cNvPr id="87" name="テキスト ボックス 86"/>
        <xdr:cNvSpPr txBox="1"/>
      </xdr:nvSpPr>
      <xdr:spPr>
        <a:xfrm>
          <a:off x="2717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115062</xdr:rowOff>
    </xdr:from>
    <xdr:to>
      <xdr:col>3</xdr:col>
      <xdr:colOff>193675</xdr:colOff>
      <xdr:row>36</xdr:row>
      <xdr:rowOff>45212</xdr:rowOff>
    </xdr:to>
    <xdr:sp macro="" textlink="">
      <xdr:nvSpPr>
        <xdr:cNvPr id="88" name="円/楕円 87"/>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55389</xdr:rowOff>
    </xdr:from>
    <xdr:ext cx="762000" cy="259045"/>
    <xdr:sp macro="" textlink="">
      <xdr:nvSpPr>
        <xdr:cNvPr id="89" name="テキスト ボックス 88"/>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25908</xdr:rowOff>
    </xdr:from>
    <xdr:to>
      <xdr:col>1</xdr:col>
      <xdr:colOff>676275</xdr:colOff>
      <xdr:row>36</xdr:row>
      <xdr:rowOff>127508</xdr:rowOff>
    </xdr:to>
    <xdr:sp macro="" textlink="">
      <xdr:nvSpPr>
        <xdr:cNvPr id="90" name="円/楕円 89"/>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137685</xdr:rowOff>
    </xdr:from>
    <xdr:ext cx="762000" cy="259045"/>
    <xdr:sp macro="" textlink="">
      <xdr:nvSpPr>
        <xdr:cNvPr id="91" name="テキスト ボックス 90"/>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物件費に係る経常収支比率が高くなっているのは、主に「市域が南北に長い地理的要因」により、合併後も各種公共施設を多く配置しており、維持管理費が増加していることや、指定管理者制度の活用により、人件費から物件費（委託料）へシフトしていることが主な要因である。今後は事務事業評価により「抜本的な事業のあり方」等を検証するとともに、既存施設の統廃合等を進め物件費の縮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53522</xdr:rowOff>
    </xdr:from>
    <xdr:to>
      <xdr:col>24</xdr:col>
      <xdr:colOff>31750</xdr:colOff>
      <xdr:row>19</xdr:row>
      <xdr:rowOff>64407</xdr:rowOff>
    </xdr:to>
    <xdr:cxnSp macro="">
      <xdr:nvCxnSpPr>
        <xdr:cNvPr id="126" name="直線コネクタ 125"/>
        <xdr:cNvCxnSpPr/>
      </xdr:nvCxnSpPr>
      <xdr:spPr>
        <a:xfrm>
          <a:off x="15671800" y="33110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53522</xdr:rowOff>
    </xdr:from>
    <xdr:to>
      <xdr:col>22</xdr:col>
      <xdr:colOff>565150</xdr:colOff>
      <xdr:row>19</xdr:row>
      <xdr:rowOff>64407</xdr:rowOff>
    </xdr:to>
    <xdr:cxnSp macro="">
      <xdr:nvCxnSpPr>
        <xdr:cNvPr id="129" name="直線コネクタ 128"/>
        <xdr:cNvCxnSpPr/>
      </xdr:nvCxnSpPr>
      <xdr:spPr>
        <a:xfrm flipV="1">
          <a:off x="14782800" y="3311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53522</xdr:rowOff>
    </xdr:from>
    <xdr:to>
      <xdr:col>21</xdr:col>
      <xdr:colOff>361950</xdr:colOff>
      <xdr:row>19</xdr:row>
      <xdr:rowOff>64407</xdr:rowOff>
    </xdr:to>
    <xdr:cxnSp macro="">
      <xdr:nvCxnSpPr>
        <xdr:cNvPr id="132" name="直線コネクタ 131"/>
        <xdr:cNvCxnSpPr/>
      </xdr:nvCxnSpPr>
      <xdr:spPr>
        <a:xfrm>
          <a:off x="13893800" y="3311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53522</xdr:rowOff>
    </xdr:from>
    <xdr:to>
      <xdr:col>20</xdr:col>
      <xdr:colOff>158750</xdr:colOff>
      <xdr:row>20</xdr:row>
      <xdr:rowOff>23586</xdr:rowOff>
    </xdr:to>
    <xdr:cxnSp macro="">
      <xdr:nvCxnSpPr>
        <xdr:cNvPr id="135" name="直線コネクタ 134"/>
        <xdr:cNvCxnSpPr/>
      </xdr:nvCxnSpPr>
      <xdr:spPr>
        <a:xfrm flipV="1">
          <a:off x="13004800" y="3311072"/>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13607</xdr:rowOff>
    </xdr:from>
    <xdr:to>
      <xdr:col>24</xdr:col>
      <xdr:colOff>82550</xdr:colOff>
      <xdr:row>19</xdr:row>
      <xdr:rowOff>115207</xdr:rowOff>
    </xdr:to>
    <xdr:sp macro="" textlink="">
      <xdr:nvSpPr>
        <xdr:cNvPr id="145" name="円/楕円 144"/>
        <xdr:cNvSpPr/>
      </xdr:nvSpPr>
      <xdr:spPr>
        <a:xfrm>
          <a:off x="164592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157134</xdr:rowOff>
    </xdr:from>
    <xdr:ext cx="762000" cy="259045"/>
    <xdr:sp macro="" textlink="">
      <xdr:nvSpPr>
        <xdr:cNvPr id="146" name="物件費該当値テキスト"/>
        <xdr:cNvSpPr txBox="1"/>
      </xdr:nvSpPr>
      <xdr:spPr>
        <a:xfrm>
          <a:off x="16598900" y="324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2722</xdr:rowOff>
    </xdr:from>
    <xdr:to>
      <xdr:col>22</xdr:col>
      <xdr:colOff>615950</xdr:colOff>
      <xdr:row>19</xdr:row>
      <xdr:rowOff>104322</xdr:rowOff>
    </xdr:to>
    <xdr:sp macro="" textlink="">
      <xdr:nvSpPr>
        <xdr:cNvPr id="147" name="円/楕円 146"/>
        <xdr:cNvSpPr/>
      </xdr:nvSpPr>
      <xdr:spPr>
        <a:xfrm>
          <a:off x="15621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89099</xdr:rowOff>
    </xdr:from>
    <xdr:ext cx="736600" cy="259045"/>
    <xdr:sp macro="" textlink="">
      <xdr:nvSpPr>
        <xdr:cNvPr id="148" name="テキスト ボックス 147"/>
        <xdr:cNvSpPr txBox="1"/>
      </xdr:nvSpPr>
      <xdr:spPr>
        <a:xfrm>
          <a:off x="15290800" y="334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13607</xdr:rowOff>
    </xdr:from>
    <xdr:to>
      <xdr:col>21</xdr:col>
      <xdr:colOff>412750</xdr:colOff>
      <xdr:row>19</xdr:row>
      <xdr:rowOff>115207</xdr:rowOff>
    </xdr:to>
    <xdr:sp macro="" textlink="">
      <xdr:nvSpPr>
        <xdr:cNvPr id="149" name="円/楕円 148"/>
        <xdr:cNvSpPr/>
      </xdr:nvSpPr>
      <xdr:spPr>
        <a:xfrm>
          <a:off x="14732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99984</xdr:rowOff>
    </xdr:from>
    <xdr:ext cx="762000" cy="259045"/>
    <xdr:sp macro="" textlink="">
      <xdr:nvSpPr>
        <xdr:cNvPr id="150" name="テキスト ボックス 149"/>
        <xdr:cNvSpPr txBox="1"/>
      </xdr:nvSpPr>
      <xdr:spPr>
        <a:xfrm>
          <a:off x="14401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2722</xdr:rowOff>
    </xdr:from>
    <xdr:to>
      <xdr:col>20</xdr:col>
      <xdr:colOff>209550</xdr:colOff>
      <xdr:row>19</xdr:row>
      <xdr:rowOff>104322</xdr:rowOff>
    </xdr:to>
    <xdr:sp macro="" textlink="">
      <xdr:nvSpPr>
        <xdr:cNvPr id="151" name="円/楕円 150"/>
        <xdr:cNvSpPr/>
      </xdr:nvSpPr>
      <xdr:spPr>
        <a:xfrm>
          <a:off x="13843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89099</xdr:rowOff>
    </xdr:from>
    <xdr:ext cx="762000" cy="259045"/>
    <xdr:sp macro="" textlink="">
      <xdr:nvSpPr>
        <xdr:cNvPr id="152" name="テキスト ボックス 151"/>
        <xdr:cNvSpPr txBox="1"/>
      </xdr:nvSpPr>
      <xdr:spPr>
        <a:xfrm>
          <a:off x="13512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144236</xdr:rowOff>
    </xdr:from>
    <xdr:to>
      <xdr:col>19</xdr:col>
      <xdr:colOff>6350</xdr:colOff>
      <xdr:row>20</xdr:row>
      <xdr:rowOff>74386</xdr:rowOff>
    </xdr:to>
    <xdr:sp macro="" textlink="">
      <xdr:nvSpPr>
        <xdr:cNvPr id="153" name="円/楕円 152"/>
        <xdr:cNvSpPr/>
      </xdr:nvSpPr>
      <xdr:spPr>
        <a:xfrm>
          <a:off x="12954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59163</xdr:rowOff>
    </xdr:from>
    <xdr:ext cx="762000" cy="259045"/>
    <xdr:sp macro="" textlink="">
      <xdr:nvSpPr>
        <xdr:cNvPr id="154" name="テキスト ボックス 153"/>
        <xdr:cNvSpPr txBox="1"/>
      </xdr:nvSpPr>
      <xdr:spPr>
        <a:xfrm>
          <a:off x="12623800" y="348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扶助費に係る経常収支比率は低くなっており、前年度より０．２％改善したが、平成２１年度から実施している義務教育終了時までの医療費無料化等により年々上昇傾向にある。今後も景気低迷による生活保護費の増加等、扶助費は増加する傾向にあ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95250</xdr:rowOff>
    </xdr:from>
    <xdr:to>
      <xdr:col>7</xdr:col>
      <xdr:colOff>15875</xdr:colOff>
      <xdr:row>55</xdr:row>
      <xdr:rowOff>120650</xdr:rowOff>
    </xdr:to>
    <xdr:cxnSp macro="">
      <xdr:nvCxnSpPr>
        <xdr:cNvPr id="187" name="直線コネクタ 186"/>
        <xdr:cNvCxnSpPr/>
      </xdr:nvCxnSpPr>
      <xdr:spPr>
        <a:xfrm flipV="1">
          <a:off x="3987800" y="9525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57150</xdr:rowOff>
    </xdr:from>
    <xdr:to>
      <xdr:col>5</xdr:col>
      <xdr:colOff>549275</xdr:colOff>
      <xdr:row>55</xdr:row>
      <xdr:rowOff>120650</xdr:rowOff>
    </xdr:to>
    <xdr:cxnSp macro="">
      <xdr:nvCxnSpPr>
        <xdr:cNvPr id="190" name="直線コネクタ 189"/>
        <xdr:cNvCxnSpPr/>
      </xdr:nvCxnSpPr>
      <xdr:spPr>
        <a:xfrm>
          <a:off x="3098800" y="9486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44450</xdr:rowOff>
    </xdr:from>
    <xdr:to>
      <xdr:col>4</xdr:col>
      <xdr:colOff>346075</xdr:colOff>
      <xdr:row>55</xdr:row>
      <xdr:rowOff>57150</xdr:rowOff>
    </xdr:to>
    <xdr:cxnSp macro="">
      <xdr:nvCxnSpPr>
        <xdr:cNvPr id="193" name="直線コネクタ 192"/>
        <xdr:cNvCxnSpPr/>
      </xdr:nvCxnSpPr>
      <xdr:spPr>
        <a:xfrm>
          <a:off x="2209800" y="947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44450</xdr:rowOff>
    </xdr:to>
    <xdr:cxnSp macro="">
      <xdr:nvCxnSpPr>
        <xdr:cNvPr id="196" name="直線コネクタ 195"/>
        <xdr:cNvCxnSpPr/>
      </xdr:nvCxnSpPr>
      <xdr:spPr>
        <a:xfrm>
          <a:off x="1320800" y="9385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44450</xdr:rowOff>
    </xdr:from>
    <xdr:to>
      <xdr:col>7</xdr:col>
      <xdr:colOff>66675</xdr:colOff>
      <xdr:row>55</xdr:row>
      <xdr:rowOff>146050</xdr:rowOff>
    </xdr:to>
    <xdr:sp macro="" textlink="">
      <xdr:nvSpPr>
        <xdr:cNvPr id="206" name="円/楕円 205"/>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60977</xdr:rowOff>
    </xdr:from>
    <xdr:ext cx="762000" cy="259045"/>
    <xdr:sp macro="" textlink="">
      <xdr:nvSpPr>
        <xdr:cNvPr id="207" name="扶助費該当値テキスト"/>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69850</xdr:rowOff>
    </xdr:from>
    <xdr:to>
      <xdr:col>5</xdr:col>
      <xdr:colOff>600075</xdr:colOff>
      <xdr:row>56</xdr:row>
      <xdr:rowOff>0</xdr:rowOff>
    </xdr:to>
    <xdr:sp macro="" textlink="">
      <xdr:nvSpPr>
        <xdr:cNvPr id="208" name="円/楕円 207"/>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10177</xdr:rowOff>
    </xdr:from>
    <xdr:ext cx="736600" cy="259045"/>
    <xdr:sp macro="" textlink="">
      <xdr:nvSpPr>
        <xdr:cNvPr id="209" name="テキスト ボックス 208"/>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6350</xdr:rowOff>
    </xdr:from>
    <xdr:to>
      <xdr:col>4</xdr:col>
      <xdr:colOff>396875</xdr:colOff>
      <xdr:row>55</xdr:row>
      <xdr:rowOff>107950</xdr:rowOff>
    </xdr:to>
    <xdr:sp macro="" textlink="">
      <xdr:nvSpPr>
        <xdr:cNvPr id="210" name="円/楕円 209"/>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118127</xdr:rowOff>
    </xdr:from>
    <xdr:ext cx="762000" cy="259045"/>
    <xdr:sp macro="" textlink="">
      <xdr:nvSpPr>
        <xdr:cNvPr id="211" name="テキスト ボックス 210"/>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165100</xdr:rowOff>
    </xdr:from>
    <xdr:to>
      <xdr:col>3</xdr:col>
      <xdr:colOff>193675</xdr:colOff>
      <xdr:row>55</xdr:row>
      <xdr:rowOff>95250</xdr:rowOff>
    </xdr:to>
    <xdr:sp macro="" textlink="">
      <xdr:nvSpPr>
        <xdr:cNvPr id="212" name="円/楕円 211"/>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105427</xdr:rowOff>
    </xdr:from>
    <xdr:ext cx="762000" cy="259045"/>
    <xdr:sp macro="" textlink="">
      <xdr:nvSpPr>
        <xdr:cNvPr id="213" name="テキスト ボックス 212"/>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4" name="円/楕円 213"/>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5" name="テキスト ボックス 21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類似団体平均と比較すると、その他（主に繰出金）に係る経常収支比率は低くなっているが、今後も引き続き簡易水道事業及び下水道事業などの公営企業会計への基準外繰出の抑制に努める。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56</xdr:row>
      <xdr:rowOff>104140</xdr:rowOff>
    </xdr:to>
    <xdr:cxnSp macro="">
      <xdr:nvCxnSpPr>
        <xdr:cNvPr id="248" name="直線コネクタ 247"/>
        <xdr:cNvCxnSpPr/>
      </xdr:nvCxnSpPr>
      <xdr:spPr>
        <a:xfrm>
          <a:off x="15671800" y="9674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73660</xdr:rowOff>
    </xdr:to>
    <xdr:cxnSp macro="">
      <xdr:nvCxnSpPr>
        <xdr:cNvPr id="251" name="直線コネクタ 250"/>
        <xdr:cNvCxnSpPr/>
      </xdr:nvCxnSpPr>
      <xdr:spPr>
        <a:xfrm>
          <a:off x="14782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66040</xdr:rowOff>
    </xdr:to>
    <xdr:cxnSp macro="">
      <xdr:nvCxnSpPr>
        <xdr:cNvPr id="254" name="直線コネクタ 253"/>
        <xdr:cNvCxnSpPr/>
      </xdr:nvCxnSpPr>
      <xdr:spPr>
        <a:xfrm>
          <a:off x="13893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58420</xdr:rowOff>
    </xdr:to>
    <xdr:cxnSp macro="">
      <xdr:nvCxnSpPr>
        <xdr:cNvPr id="257" name="直線コネクタ 256"/>
        <xdr:cNvCxnSpPr/>
      </xdr:nvCxnSpPr>
      <xdr:spPr>
        <a:xfrm flipV="1">
          <a:off x="13004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9" name="テキスト ボックス 258"/>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1" name="テキスト ボックス 260"/>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67" name="円/楕円 266"/>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68"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22860</xdr:rowOff>
    </xdr:from>
    <xdr:to>
      <xdr:col>22</xdr:col>
      <xdr:colOff>615950</xdr:colOff>
      <xdr:row>56</xdr:row>
      <xdr:rowOff>124460</xdr:rowOff>
    </xdr:to>
    <xdr:sp macro="" textlink="">
      <xdr:nvSpPr>
        <xdr:cNvPr id="269" name="円/楕円 268"/>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134637</xdr:rowOff>
    </xdr:from>
    <xdr:ext cx="736600" cy="259045"/>
    <xdr:sp macro="" textlink="">
      <xdr:nvSpPr>
        <xdr:cNvPr id="270" name="テキスト ボックス 269"/>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71" name="円/楕円 270"/>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2" name="テキスト ボックス 271"/>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3" name="円/楕円 272"/>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4" name="テキスト ボックス 273"/>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5" name="円/楕円 274"/>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6" name="テキスト ボックス 275"/>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補助費等に係る経常収支比率がほぼ同水準で推移しているのは、主にゴミ処理業務や消防業務を一部事務組合で行っていることや、合併調整等により、各種団体への補助金について合併前のまま継続し行っていることなどが要因である。各種団体への補助金については「第２次本巣市行財政改革大綱・実施計画」に掲げた定期的な補助金の見直しにより、整理合理化や補助基準の適正化を図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49276</xdr:rowOff>
    </xdr:to>
    <xdr:cxnSp macro="">
      <xdr:nvCxnSpPr>
        <xdr:cNvPr id="306" name="直線コネクタ 305"/>
        <xdr:cNvCxnSpPr/>
      </xdr:nvCxnSpPr>
      <xdr:spPr>
        <a:xfrm>
          <a:off x="15671800" y="61620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36</xdr:row>
      <xdr:rowOff>40132</xdr:rowOff>
    </xdr:to>
    <xdr:cxnSp macro="">
      <xdr:nvCxnSpPr>
        <xdr:cNvPr id="309" name="直線コネクタ 308"/>
        <xdr:cNvCxnSpPr/>
      </xdr:nvCxnSpPr>
      <xdr:spPr>
        <a:xfrm flipV="1">
          <a:off x="14782800" y="61620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40132</xdr:rowOff>
    </xdr:from>
    <xdr:to>
      <xdr:col>21</xdr:col>
      <xdr:colOff>361950</xdr:colOff>
      <xdr:row>36</xdr:row>
      <xdr:rowOff>94996</xdr:rowOff>
    </xdr:to>
    <xdr:cxnSp macro="">
      <xdr:nvCxnSpPr>
        <xdr:cNvPr id="312" name="直線コネクタ 311"/>
        <xdr:cNvCxnSpPr/>
      </xdr:nvCxnSpPr>
      <xdr:spPr>
        <a:xfrm flipV="1">
          <a:off x="13893800" y="62123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94996</xdr:rowOff>
    </xdr:from>
    <xdr:to>
      <xdr:col>20</xdr:col>
      <xdr:colOff>158750</xdr:colOff>
      <xdr:row>36</xdr:row>
      <xdr:rowOff>149860</xdr:rowOff>
    </xdr:to>
    <xdr:cxnSp macro="">
      <xdr:nvCxnSpPr>
        <xdr:cNvPr id="315" name="直線コネクタ 314"/>
        <xdr:cNvCxnSpPr/>
      </xdr:nvCxnSpPr>
      <xdr:spPr>
        <a:xfrm flipV="1">
          <a:off x="13004800" y="62671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7" name="テキスト ボックス 316"/>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19" name="テキスト ボックス 318"/>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25" name="円/楕円 324"/>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142003</xdr:rowOff>
    </xdr:from>
    <xdr:ext cx="762000" cy="259045"/>
    <xdr:sp macro="" textlink="">
      <xdr:nvSpPr>
        <xdr:cNvPr id="326" name="補助費等該当値テキスト"/>
        <xdr:cNvSpPr txBox="1"/>
      </xdr:nvSpPr>
      <xdr:spPr>
        <a:xfrm>
          <a:off x="16598900" y="614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110490</xdr:rowOff>
    </xdr:from>
    <xdr:to>
      <xdr:col>22</xdr:col>
      <xdr:colOff>615950</xdr:colOff>
      <xdr:row>36</xdr:row>
      <xdr:rowOff>40640</xdr:rowOff>
    </xdr:to>
    <xdr:sp macro="" textlink="">
      <xdr:nvSpPr>
        <xdr:cNvPr id="327" name="円/楕円 326"/>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50817</xdr:rowOff>
    </xdr:from>
    <xdr:ext cx="736600" cy="259045"/>
    <xdr:sp macro="" textlink="">
      <xdr:nvSpPr>
        <xdr:cNvPr id="328" name="テキスト ボックス 327"/>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160782</xdr:rowOff>
    </xdr:from>
    <xdr:to>
      <xdr:col>21</xdr:col>
      <xdr:colOff>412750</xdr:colOff>
      <xdr:row>36</xdr:row>
      <xdr:rowOff>90932</xdr:rowOff>
    </xdr:to>
    <xdr:sp macro="" textlink="">
      <xdr:nvSpPr>
        <xdr:cNvPr id="329" name="円/楕円 328"/>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101109</xdr:rowOff>
    </xdr:from>
    <xdr:ext cx="762000" cy="259045"/>
    <xdr:sp macro="" textlink="">
      <xdr:nvSpPr>
        <xdr:cNvPr id="330" name="テキスト ボックス 329"/>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31" name="円/楕円 330"/>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32" name="テキスト ボックス 331"/>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3" name="円/楕円 332"/>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34" name="テキスト ボックス 333"/>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類似団体平均と比較すると、公債費に係る経常収支比率は低くなっている。今後も、後年度の財政負担とならないよう、起債の新規発行については適正化を図る。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167005</xdr:rowOff>
    </xdr:from>
    <xdr:to>
      <xdr:col>7</xdr:col>
      <xdr:colOff>15875</xdr:colOff>
      <xdr:row>74</xdr:row>
      <xdr:rowOff>1270</xdr:rowOff>
    </xdr:to>
    <xdr:cxnSp macro="">
      <xdr:nvCxnSpPr>
        <xdr:cNvPr id="366" name="直線コネクタ 365"/>
        <xdr:cNvCxnSpPr/>
      </xdr:nvCxnSpPr>
      <xdr:spPr>
        <a:xfrm flipV="1">
          <a:off x="3987800" y="126828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1270</xdr:rowOff>
    </xdr:from>
    <xdr:to>
      <xdr:col>5</xdr:col>
      <xdr:colOff>549275</xdr:colOff>
      <xdr:row>74</xdr:row>
      <xdr:rowOff>8890</xdr:rowOff>
    </xdr:to>
    <xdr:cxnSp macro="">
      <xdr:nvCxnSpPr>
        <xdr:cNvPr id="369" name="直線コネクタ 368"/>
        <xdr:cNvCxnSpPr/>
      </xdr:nvCxnSpPr>
      <xdr:spPr>
        <a:xfrm flipV="1">
          <a:off x="3098800" y="126885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6985</xdr:rowOff>
    </xdr:from>
    <xdr:to>
      <xdr:col>4</xdr:col>
      <xdr:colOff>346075</xdr:colOff>
      <xdr:row>74</xdr:row>
      <xdr:rowOff>8890</xdr:rowOff>
    </xdr:to>
    <xdr:cxnSp macro="">
      <xdr:nvCxnSpPr>
        <xdr:cNvPr id="372" name="直線コネクタ 371"/>
        <xdr:cNvCxnSpPr/>
      </xdr:nvCxnSpPr>
      <xdr:spPr>
        <a:xfrm>
          <a:off x="2209800" y="126942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6985</xdr:rowOff>
    </xdr:from>
    <xdr:to>
      <xdr:col>3</xdr:col>
      <xdr:colOff>142875</xdr:colOff>
      <xdr:row>74</xdr:row>
      <xdr:rowOff>56515</xdr:rowOff>
    </xdr:to>
    <xdr:cxnSp macro="">
      <xdr:nvCxnSpPr>
        <xdr:cNvPr id="375" name="直線コネクタ 374"/>
        <xdr:cNvCxnSpPr/>
      </xdr:nvCxnSpPr>
      <xdr:spPr>
        <a:xfrm flipV="1">
          <a:off x="1320800" y="1269428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79" name="テキスト ボックス 37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116205</xdr:rowOff>
    </xdr:from>
    <xdr:to>
      <xdr:col>7</xdr:col>
      <xdr:colOff>66675</xdr:colOff>
      <xdr:row>74</xdr:row>
      <xdr:rowOff>46355</xdr:rowOff>
    </xdr:to>
    <xdr:sp macro="" textlink="">
      <xdr:nvSpPr>
        <xdr:cNvPr id="385" name="円/楕円 384"/>
        <xdr:cNvSpPr/>
      </xdr:nvSpPr>
      <xdr:spPr>
        <a:xfrm>
          <a:off x="4775200" y="126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24782</xdr:rowOff>
    </xdr:from>
    <xdr:ext cx="762000" cy="259045"/>
    <xdr:sp macro="" textlink="">
      <xdr:nvSpPr>
        <xdr:cNvPr id="386" name="公債費該当値テキスト"/>
        <xdr:cNvSpPr txBox="1"/>
      </xdr:nvSpPr>
      <xdr:spPr>
        <a:xfrm>
          <a:off x="4914900" y="1254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121920</xdr:rowOff>
    </xdr:from>
    <xdr:to>
      <xdr:col>5</xdr:col>
      <xdr:colOff>600075</xdr:colOff>
      <xdr:row>74</xdr:row>
      <xdr:rowOff>52070</xdr:rowOff>
    </xdr:to>
    <xdr:sp macro="" textlink="">
      <xdr:nvSpPr>
        <xdr:cNvPr id="387" name="円/楕円 386"/>
        <xdr:cNvSpPr/>
      </xdr:nvSpPr>
      <xdr:spPr>
        <a:xfrm>
          <a:off x="39370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62247</xdr:rowOff>
    </xdr:from>
    <xdr:ext cx="736600" cy="259045"/>
    <xdr:sp macro="" textlink="">
      <xdr:nvSpPr>
        <xdr:cNvPr id="388" name="テキスト ボックス 387"/>
        <xdr:cNvSpPr txBox="1"/>
      </xdr:nvSpPr>
      <xdr:spPr>
        <a:xfrm>
          <a:off x="3606800" y="12406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129540</xdr:rowOff>
    </xdr:from>
    <xdr:to>
      <xdr:col>4</xdr:col>
      <xdr:colOff>396875</xdr:colOff>
      <xdr:row>74</xdr:row>
      <xdr:rowOff>59690</xdr:rowOff>
    </xdr:to>
    <xdr:sp macro="" textlink="">
      <xdr:nvSpPr>
        <xdr:cNvPr id="389" name="円/楕円 388"/>
        <xdr:cNvSpPr/>
      </xdr:nvSpPr>
      <xdr:spPr>
        <a:xfrm>
          <a:off x="3048000" y="126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69867</xdr:rowOff>
    </xdr:from>
    <xdr:ext cx="762000" cy="259045"/>
    <xdr:sp macro="" textlink="">
      <xdr:nvSpPr>
        <xdr:cNvPr id="390" name="テキスト ボックス 389"/>
        <xdr:cNvSpPr txBox="1"/>
      </xdr:nvSpPr>
      <xdr:spPr>
        <a:xfrm>
          <a:off x="2717800" y="1241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127635</xdr:rowOff>
    </xdr:from>
    <xdr:to>
      <xdr:col>3</xdr:col>
      <xdr:colOff>193675</xdr:colOff>
      <xdr:row>74</xdr:row>
      <xdr:rowOff>57785</xdr:rowOff>
    </xdr:to>
    <xdr:sp macro="" textlink="">
      <xdr:nvSpPr>
        <xdr:cNvPr id="391" name="円/楕円 390"/>
        <xdr:cNvSpPr/>
      </xdr:nvSpPr>
      <xdr:spPr>
        <a:xfrm>
          <a:off x="2159000" y="126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67962</xdr:rowOff>
    </xdr:from>
    <xdr:ext cx="762000" cy="259045"/>
    <xdr:sp macro="" textlink="">
      <xdr:nvSpPr>
        <xdr:cNvPr id="392" name="テキスト ボックス 391"/>
        <xdr:cNvSpPr txBox="1"/>
      </xdr:nvSpPr>
      <xdr:spPr>
        <a:xfrm>
          <a:off x="1828800" y="124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5715</xdr:rowOff>
    </xdr:from>
    <xdr:to>
      <xdr:col>1</xdr:col>
      <xdr:colOff>676275</xdr:colOff>
      <xdr:row>74</xdr:row>
      <xdr:rowOff>107315</xdr:rowOff>
    </xdr:to>
    <xdr:sp macro="" textlink="">
      <xdr:nvSpPr>
        <xdr:cNvPr id="393" name="円/楕円 392"/>
        <xdr:cNvSpPr/>
      </xdr:nvSpPr>
      <xdr:spPr>
        <a:xfrm>
          <a:off x="1270000" y="126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117492</xdr:rowOff>
    </xdr:from>
    <xdr:ext cx="762000" cy="259045"/>
    <xdr:sp macro="" textlink="">
      <xdr:nvSpPr>
        <xdr:cNvPr id="394" name="テキスト ボックス 393"/>
        <xdr:cNvSpPr txBox="1"/>
      </xdr:nvSpPr>
      <xdr:spPr>
        <a:xfrm>
          <a:off x="939800" y="1246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公債費以外に係る経常収支比率は低くなっているが、これは人件費や扶助費の比率は低いものの、物件費が高くなっていることが主な要因となっている。今後は物件費の比率を下げるため、事務事業の見直しや既存施設の統廃合を進め行政コストの縮減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20320</xdr:rowOff>
    </xdr:from>
    <xdr:to>
      <xdr:col>24</xdr:col>
      <xdr:colOff>31750</xdr:colOff>
      <xdr:row>76</xdr:row>
      <xdr:rowOff>54611</xdr:rowOff>
    </xdr:to>
    <xdr:cxnSp macro="">
      <xdr:nvCxnSpPr>
        <xdr:cNvPr id="427" name="直線コネクタ 426"/>
        <xdr:cNvCxnSpPr/>
      </xdr:nvCxnSpPr>
      <xdr:spPr>
        <a:xfrm>
          <a:off x="15671800" y="130505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20320</xdr:rowOff>
    </xdr:from>
    <xdr:to>
      <xdr:col>22</xdr:col>
      <xdr:colOff>565150</xdr:colOff>
      <xdr:row>76</xdr:row>
      <xdr:rowOff>96520</xdr:rowOff>
    </xdr:to>
    <xdr:cxnSp macro="">
      <xdr:nvCxnSpPr>
        <xdr:cNvPr id="430" name="直線コネクタ 429"/>
        <xdr:cNvCxnSpPr/>
      </xdr:nvCxnSpPr>
      <xdr:spPr>
        <a:xfrm flipV="1">
          <a:off x="14782800" y="13050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96520</xdr:rowOff>
    </xdr:from>
    <xdr:to>
      <xdr:col>21</xdr:col>
      <xdr:colOff>361950</xdr:colOff>
      <xdr:row>76</xdr:row>
      <xdr:rowOff>100330</xdr:rowOff>
    </xdr:to>
    <xdr:cxnSp macro="">
      <xdr:nvCxnSpPr>
        <xdr:cNvPr id="433" name="直線コネクタ 432"/>
        <xdr:cNvCxnSpPr/>
      </xdr:nvCxnSpPr>
      <xdr:spPr>
        <a:xfrm flipV="1">
          <a:off x="13893800" y="13126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100330</xdr:rowOff>
    </xdr:from>
    <xdr:to>
      <xdr:col>20</xdr:col>
      <xdr:colOff>158750</xdr:colOff>
      <xdr:row>77</xdr:row>
      <xdr:rowOff>77470</xdr:rowOff>
    </xdr:to>
    <xdr:cxnSp macro="">
      <xdr:nvCxnSpPr>
        <xdr:cNvPr id="436" name="直線コネクタ 435"/>
        <xdr:cNvCxnSpPr/>
      </xdr:nvCxnSpPr>
      <xdr:spPr>
        <a:xfrm flipV="1">
          <a:off x="13004800" y="1313053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38" name="テキスト ボックス 437"/>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0" name="テキスト ボックス 43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3811</xdr:rowOff>
    </xdr:from>
    <xdr:to>
      <xdr:col>24</xdr:col>
      <xdr:colOff>82550</xdr:colOff>
      <xdr:row>76</xdr:row>
      <xdr:rowOff>105411</xdr:rowOff>
    </xdr:to>
    <xdr:sp macro="" textlink="">
      <xdr:nvSpPr>
        <xdr:cNvPr id="446" name="円/楕円 445"/>
        <xdr:cNvSpPr/>
      </xdr:nvSpPr>
      <xdr:spPr>
        <a:xfrm>
          <a:off x="16459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20337</xdr:rowOff>
    </xdr:from>
    <xdr:ext cx="762000" cy="259045"/>
    <xdr:sp macro="" textlink="">
      <xdr:nvSpPr>
        <xdr:cNvPr id="447" name="公債費以外該当値テキスト"/>
        <xdr:cNvSpPr txBox="1"/>
      </xdr:nvSpPr>
      <xdr:spPr>
        <a:xfrm>
          <a:off x="16598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140970</xdr:rowOff>
    </xdr:from>
    <xdr:to>
      <xdr:col>22</xdr:col>
      <xdr:colOff>615950</xdr:colOff>
      <xdr:row>76</xdr:row>
      <xdr:rowOff>71120</xdr:rowOff>
    </xdr:to>
    <xdr:sp macro="" textlink="">
      <xdr:nvSpPr>
        <xdr:cNvPr id="448" name="円/楕円 447"/>
        <xdr:cNvSpPr/>
      </xdr:nvSpPr>
      <xdr:spPr>
        <a:xfrm>
          <a:off x="15621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49" name="テキスト ボックス 448"/>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45720</xdr:rowOff>
    </xdr:from>
    <xdr:to>
      <xdr:col>21</xdr:col>
      <xdr:colOff>412750</xdr:colOff>
      <xdr:row>76</xdr:row>
      <xdr:rowOff>147320</xdr:rowOff>
    </xdr:to>
    <xdr:sp macro="" textlink="">
      <xdr:nvSpPr>
        <xdr:cNvPr id="450" name="円/楕円 449"/>
        <xdr:cNvSpPr/>
      </xdr:nvSpPr>
      <xdr:spPr>
        <a:xfrm>
          <a:off x="14732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157497</xdr:rowOff>
    </xdr:from>
    <xdr:ext cx="762000" cy="259045"/>
    <xdr:sp macro="" textlink="">
      <xdr:nvSpPr>
        <xdr:cNvPr id="451" name="テキスト ボックス 450"/>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49530</xdr:rowOff>
    </xdr:from>
    <xdr:to>
      <xdr:col>20</xdr:col>
      <xdr:colOff>209550</xdr:colOff>
      <xdr:row>76</xdr:row>
      <xdr:rowOff>151130</xdr:rowOff>
    </xdr:to>
    <xdr:sp macro="" textlink="">
      <xdr:nvSpPr>
        <xdr:cNvPr id="452" name="円/楕円 451"/>
        <xdr:cNvSpPr/>
      </xdr:nvSpPr>
      <xdr:spPr>
        <a:xfrm>
          <a:off x="13843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161307</xdr:rowOff>
    </xdr:from>
    <xdr:ext cx="762000" cy="259045"/>
    <xdr:sp macro="" textlink="">
      <xdr:nvSpPr>
        <xdr:cNvPr id="453" name="テキスト ボックス 452"/>
        <xdr:cNvSpPr txBox="1"/>
      </xdr:nvSpPr>
      <xdr:spPr>
        <a:xfrm>
          <a:off x="13512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26670</xdr:rowOff>
    </xdr:from>
    <xdr:to>
      <xdr:col>19</xdr:col>
      <xdr:colOff>6350</xdr:colOff>
      <xdr:row>77</xdr:row>
      <xdr:rowOff>128270</xdr:rowOff>
    </xdr:to>
    <xdr:sp macro="" textlink="">
      <xdr:nvSpPr>
        <xdr:cNvPr id="454" name="円/楕円 453"/>
        <xdr:cNvSpPr/>
      </xdr:nvSpPr>
      <xdr:spPr>
        <a:xfrm>
          <a:off x="12954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113047</xdr:rowOff>
    </xdr:from>
    <xdr:ext cx="762000" cy="259045"/>
    <xdr:sp macro="" textlink="">
      <xdr:nvSpPr>
        <xdr:cNvPr id="455" name="テキスト ボックス 454"/>
        <xdr:cNvSpPr txBox="1"/>
      </xdr:nvSpPr>
      <xdr:spPr>
        <a:xfrm>
          <a:off x="12623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岐阜県本巣市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142926</xdr:rowOff>
    </xdr:from>
    <xdr:to>
      <xdr:col>4</xdr:col>
      <xdr:colOff>1117600</xdr:colOff>
      <xdr:row>19</xdr:row>
      <xdr:rowOff>9512</xdr:rowOff>
    </xdr:to>
    <xdr:cxnSp macro="">
      <xdr:nvCxnSpPr>
        <xdr:cNvPr id="50" name="直線コネクタ 49"/>
        <xdr:cNvCxnSpPr/>
      </xdr:nvCxnSpPr>
      <xdr:spPr bwMode="auto">
        <a:xfrm flipV="1">
          <a:off x="5003800" y="3276651"/>
          <a:ext cx="647700" cy="38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88595</xdr:rowOff>
    </xdr:from>
    <xdr:to>
      <xdr:col>4</xdr:col>
      <xdr:colOff>469900</xdr:colOff>
      <xdr:row>19</xdr:row>
      <xdr:rowOff>9512</xdr:rowOff>
    </xdr:to>
    <xdr:cxnSp macro="">
      <xdr:nvCxnSpPr>
        <xdr:cNvPr id="53" name="直線コネクタ 52"/>
        <xdr:cNvCxnSpPr/>
      </xdr:nvCxnSpPr>
      <xdr:spPr bwMode="auto">
        <a:xfrm>
          <a:off x="4305300" y="3222320"/>
          <a:ext cx="698500" cy="92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88595</xdr:rowOff>
    </xdr:from>
    <xdr:to>
      <xdr:col>3</xdr:col>
      <xdr:colOff>904875</xdr:colOff>
      <xdr:row>18</xdr:row>
      <xdr:rowOff>99073</xdr:rowOff>
    </xdr:to>
    <xdr:cxnSp macro="">
      <xdr:nvCxnSpPr>
        <xdr:cNvPr id="56" name="直線コネクタ 55"/>
        <xdr:cNvCxnSpPr/>
      </xdr:nvCxnSpPr>
      <xdr:spPr bwMode="auto">
        <a:xfrm flipV="1">
          <a:off x="3606800" y="3222320"/>
          <a:ext cx="698500" cy="10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72187</xdr:rowOff>
    </xdr:from>
    <xdr:to>
      <xdr:col>3</xdr:col>
      <xdr:colOff>206375</xdr:colOff>
      <xdr:row>18</xdr:row>
      <xdr:rowOff>99073</xdr:rowOff>
    </xdr:to>
    <xdr:cxnSp macro="">
      <xdr:nvCxnSpPr>
        <xdr:cNvPr id="59" name="直線コネクタ 58"/>
        <xdr:cNvCxnSpPr/>
      </xdr:nvCxnSpPr>
      <xdr:spPr bwMode="auto">
        <a:xfrm>
          <a:off x="2908300" y="3205912"/>
          <a:ext cx="698500" cy="26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1719</xdr:rowOff>
    </xdr:from>
    <xdr:ext cx="762000" cy="259045"/>
    <xdr:sp macro="" textlink="">
      <xdr:nvSpPr>
        <xdr:cNvPr id="61" name="テキスト ボックス 60"/>
        <xdr:cNvSpPr txBox="1"/>
      </xdr:nvSpPr>
      <xdr:spPr>
        <a:xfrm>
          <a:off x="32258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5757</xdr:rowOff>
    </xdr:from>
    <xdr:ext cx="762000" cy="259045"/>
    <xdr:sp macro="" textlink="">
      <xdr:nvSpPr>
        <xdr:cNvPr id="63" name="テキスト ボックス 62"/>
        <xdr:cNvSpPr txBox="1"/>
      </xdr:nvSpPr>
      <xdr:spPr>
        <a:xfrm>
          <a:off x="2527300" y="27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92126</xdr:rowOff>
    </xdr:from>
    <xdr:to>
      <xdr:col>5</xdr:col>
      <xdr:colOff>34925</xdr:colOff>
      <xdr:row>19</xdr:row>
      <xdr:rowOff>22276</xdr:rowOff>
    </xdr:to>
    <xdr:sp macro="" textlink="">
      <xdr:nvSpPr>
        <xdr:cNvPr id="69" name="円/楕円 68"/>
        <xdr:cNvSpPr/>
      </xdr:nvSpPr>
      <xdr:spPr bwMode="auto">
        <a:xfrm>
          <a:off x="5600700" y="3225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64203</xdr:rowOff>
    </xdr:from>
    <xdr:ext cx="762000" cy="259045"/>
    <xdr:sp macro="" textlink="">
      <xdr:nvSpPr>
        <xdr:cNvPr id="70" name="人口1人当たり決算額の推移該当値テキスト130"/>
        <xdr:cNvSpPr txBox="1"/>
      </xdr:nvSpPr>
      <xdr:spPr>
        <a:xfrm>
          <a:off x="5740400" y="319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81,996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130162</xdr:rowOff>
    </xdr:from>
    <xdr:to>
      <xdr:col>4</xdr:col>
      <xdr:colOff>520700</xdr:colOff>
      <xdr:row>19</xdr:row>
      <xdr:rowOff>60312</xdr:rowOff>
    </xdr:to>
    <xdr:sp macro="" textlink="">
      <xdr:nvSpPr>
        <xdr:cNvPr id="71" name="円/楕円 70"/>
        <xdr:cNvSpPr/>
      </xdr:nvSpPr>
      <xdr:spPr bwMode="auto">
        <a:xfrm>
          <a:off x="4953000" y="3263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45089</xdr:rowOff>
    </xdr:from>
    <xdr:ext cx="736600" cy="259045"/>
    <xdr:sp macro="" textlink="">
      <xdr:nvSpPr>
        <xdr:cNvPr id="72" name="テキスト ボックス 71"/>
        <xdr:cNvSpPr txBox="1"/>
      </xdr:nvSpPr>
      <xdr:spPr>
        <a:xfrm>
          <a:off x="4622800" y="3350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79,001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37795</xdr:rowOff>
    </xdr:from>
    <xdr:to>
      <xdr:col>3</xdr:col>
      <xdr:colOff>955675</xdr:colOff>
      <xdr:row>18</xdr:row>
      <xdr:rowOff>139395</xdr:rowOff>
    </xdr:to>
    <xdr:sp macro="" textlink="">
      <xdr:nvSpPr>
        <xdr:cNvPr id="73" name="円/楕円 72"/>
        <xdr:cNvSpPr/>
      </xdr:nvSpPr>
      <xdr:spPr bwMode="auto">
        <a:xfrm>
          <a:off x="4254500" y="317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124172</xdr:rowOff>
    </xdr:from>
    <xdr:ext cx="762000" cy="259045"/>
    <xdr:sp macro="" textlink="">
      <xdr:nvSpPr>
        <xdr:cNvPr id="74" name="テキスト ボックス 73"/>
        <xdr:cNvSpPr txBox="1"/>
      </xdr:nvSpPr>
      <xdr:spPr>
        <a:xfrm>
          <a:off x="3924300" y="325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86,274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48273</xdr:rowOff>
    </xdr:from>
    <xdr:to>
      <xdr:col>3</xdr:col>
      <xdr:colOff>257175</xdr:colOff>
      <xdr:row>18</xdr:row>
      <xdr:rowOff>149873</xdr:rowOff>
    </xdr:to>
    <xdr:sp macro="" textlink="">
      <xdr:nvSpPr>
        <xdr:cNvPr id="75" name="円/楕円 74"/>
        <xdr:cNvSpPr/>
      </xdr:nvSpPr>
      <xdr:spPr bwMode="auto">
        <a:xfrm>
          <a:off x="3556000" y="318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134650</xdr:rowOff>
    </xdr:from>
    <xdr:ext cx="762000" cy="259045"/>
    <xdr:sp macro="" textlink="">
      <xdr:nvSpPr>
        <xdr:cNvPr id="76" name="テキスト ボックス 75"/>
        <xdr:cNvSpPr txBox="1"/>
      </xdr:nvSpPr>
      <xdr:spPr>
        <a:xfrm>
          <a:off x="3225800" y="326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85,449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21387</xdr:rowOff>
    </xdr:from>
    <xdr:to>
      <xdr:col>2</xdr:col>
      <xdr:colOff>692150</xdr:colOff>
      <xdr:row>18</xdr:row>
      <xdr:rowOff>122987</xdr:rowOff>
    </xdr:to>
    <xdr:sp macro="" textlink="">
      <xdr:nvSpPr>
        <xdr:cNvPr id="77" name="円/楕円 76"/>
        <xdr:cNvSpPr/>
      </xdr:nvSpPr>
      <xdr:spPr bwMode="auto">
        <a:xfrm>
          <a:off x="2857500" y="3155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107764</xdr:rowOff>
    </xdr:from>
    <xdr:ext cx="762000" cy="259045"/>
    <xdr:sp macro="" textlink="">
      <xdr:nvSpPr>
        <xdr:cNvPr id="78" name="テキスト ボックス 77"/>
        <xdr:cNvSpPr txBox="1"/>
      </xdr:nvSpPr>
      <xdr:spPr>
        <a:xfrm>
          <a:off x="2527300" y="324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55343</xdr:rowOff>
    </xdr:from>
    <xdr:ext cx="762000" cy="259045"/>
    <xdr:sp macro="" textlink="">
      <xdr:nvSpPr>
        <xdr:cNvPr id="108" name="人口1人当たり決算額の推移最小値テキスト445"/>
        <xdr:cNvSpPr txBox="1"/>
      </xdr:nvSpPr>
      <xdr:spPr>
        <a:xfrm>
          <a:off x="5740400" y="752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45165</xdr:rowOff>
    </xdr:from>
    <xdr:to>
      <xdr:col>4</xdr:col>
      <xdr:colOff>1117600</xdr:colOff>
      <xdr:row>38</xdr:row>
      <xdr:rowOff>45717</xdr:rowOff>
    </xdr:to>
    <xdr:cxnSp macro="">
      <xdr:nvCxnSpPr>
        <xdr:cNvPr id="112" name="直線コネクタ 111"/>
        <xdr:cNvCxnSpPr/>
      </xdr:nvCxnSpPr>
      <xdr:spPr bwMode="auto">
        <a:xfrm flipV="1">
          <a:off x="5003800" y="7512765"/>
          <a:ext cx="647700" cy="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45656</xdr:rowOff>
    </xdr:from>
    <xdr:to>
      <xdr:col>4</xdr:col>
      <xdr:colOff>469900</xdr:colOff>
      <xdr:row>38</xdr:row>
      <xdr:rowOff>45717</xdr:rowOff>
    </xdr:to>
    <xdr:cxnSp macro="">
      <xdr:nvCxnSpPr>
        <xdr:cNvPr id="115" name="直線コネクタ 114"/>
        <xdr:cNvCxnSpPr/>
      </xdr:nvCxnSpPr>
      <xdr:spPr bwMode="auto">
        <a:xfrm>
          <a:off x="4305300" y="7513256"/>
          <a:ext cx="698500" cy="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36219</xdr:rowOff>
    </xdr:from>
    <xdr:to>
      <xdr:col>3</xdr:col>
      <xdr:colOff>904875</xdr:colOff>
      <xdr:row>38</xdr:row>
      <xdr:rowOff>45656</xdr:rowOff>
    </xdr:to>
    <xdr:cxnSp macro="">
      <xdr:nvCxnSpPr>
        <xdr:cNvPr id="118" name="直線コネクタ 117"/>
        <xdr:cNvCxnSpPr/>
      </xdr:nvCxnSpPr>
      <xdr:spPr bwMode="auto">
        <a:xfrm>
          <a:off x="3606800" y="7503819"/>
          <a:ext cx="698500" cy="9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11934</xdr:rowOff>
    </xdr:from>
    <xdr:to>
      <xdr:col>3</xdr:col>
      <xdr:colOff>206375</xdr:colOff>
      <xdr:row>38</xdr:row>
      <xdr:rowOff>36219</xdr:rowOff>
    </xdr:to>
    <xdr:cxnSp macro="">
      <xdr:nvCxnSpPr>
        <xdr:cNvPr id="121" name="直線コネクタ 120"/>
        <xdr:cNvCxnSpPr/>
      </xdr:nvCxnSpPr>
      <xdr:spPr bwMode="auto">
        <a:xfrm>
          <a:off x="2908300" y="7479534"/>
          <a:ext cx="698500" cy="24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15819</xdr:rowOff>
    </xdr:from>
    <xdr:ext cx="762000" cy="259045"/>
    <xdr:sp macro="" textlink="">
      <xdr:nvSpPr>
        <xdr:cNvPr id="123" name="テキスト ボックス 122"/>
        <xdr:cNvSpPr txBox="1"/>
      </xdr:nvSpPr>
      <xdr:spPr>
        <a:xfrm>
          <a:off x="32258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11913</xdr:rowOff>
    </xdr:from>
    <xdr:ext cx="762000" cy="259045"/>
    <xdr:sp macro="" textlink="">
      <xdr:nvSpPr>
        <xdr:cNvPr id="125" name="テキスト ボックス 124"/>
        <xdr:cNvSpPr txBox="1"/>
      </xdr:nvSpPr>
      <xdr:spPr>
        <a:xfrm>
          <a:off x="2527300" y="71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337265</xdr:rowOff>
    </xdr:from>
    <xdr:to>
      <xdr:col>5</xdr:col>
      <xdr:colOff>34925</xdr:colOff>
      <xdr:row>38</xdr:row>
      <xdr:rowOff>95965</xdr:rowOff>
    </xdr:to>
    <xdr:sp macro="" textlink="">
      <xdr:nvSpPr>
        <xdr:cNvPr id="131" name="円/楕円 130"/>
        <xdr:cNvSpPr/>
      </xdr:nvSpPr>
      <xdr:spPr bwMode="auto">
        <a:xfrm>
          <a:off x="5600700" y="7461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245842</xdr:rowOff>
    </xdr:from>
    <xdr:ext cx="762000" cy="259045"/>
    <xdr:sp macro="" textlink="">
      <xdr:nvSpPr>
        <xdr:cNvPr id="132" name="人口1人当たり決算額の推移該当値テキスト445"/>
        <xdr:cNvSpPr txBox="1"/>
      </xdr:nvSpPr>
      <xdr:spPr>
        <a:xfrm>
          <a:off x="5740400" y="737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11,479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337817</xdr:rowOff>
    </xdr:from>
    <xdr:to>
      <xdr:col>4</xdr:col>
      <xdr:colOff>520700</xdr:colOff>
      <xdr:row>38</xdr:row>
      <xdr:rowOff>96517</xdr:rowOff>
    </xdr:to>
    <xdr:sp macro="" textlink="">
      <xdr:nvSpPr>
        <xdr:cNvPr id="133" name="円/楕円 132"/>
        <xdr:cNvSpPr/>
      </xdr:nvSpPr>
      <xdr:spPr bwMode="auto">
        <a:xfrm>
          <a:off x="4953000" y="7462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81294</xdr:rowOff>
    </xdr:from>
    <xdr:ext cx="736600" cy="259045"/>
    <xdr:sp macro="" textlink="">
      <xdr:nvSpPr>
        <xdr:cNvPr id="134" name="テキスト ボックス 133"/>
        <xdr:cNvSpPr txBox="1"/>
      </xdr:nvSpPr>
      <xdr:spPr>
        <a:xfrm>
          <a:off x="4622800" y="7548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337756</xdr:rowOff>
    </xdr:from>
    <xdr:to>
      <xdr:col>3</xdr:col>
      <xdr:colOff>955675</xdr:colOff>
      <xdr:row>38</xdr:row>
      <xdr:rowOff>96456</xdr:rowOff>
    </xdr:to>
    <xdr:sp macro="" textlink="">
      <xdr:nvSpPr>
        <xdr:cNvPr id="135" name="円/楕円 134"/>
        <xdr:cNvSpPr/>
      </xdr:nvSpPr>
      <xdr:spPr bwMode="auto">
        <a:xfrm>
          <a:off x="4254500" y="7462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81233</xdr:rowOff>
    </xdr:from>
    <xdr:ext cx="762000" cy="259045"/>
    <xdr:sp macro="" textlink="">
      <xdr:nvSpPr>
        <xdr:cNvPr id="136" name="テキスト ボックス 135"/>
        <xdr:cNvSpPr txBox="1"/>
      </xdr:nvSpPr>
      <xdr:spPr>
        <a:xfrm>
          <a:off x="3924300" y="754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328319</xdr:rowOff>
    </xdr:from>
    <xdr:to>
      <xdr:col>3</xdr:col>
      <xdr:colOff>257175</xdr:colOff>
      <xdr:row>38</xdr:row>
      <xdr:rowOff>87019</xdr:rowOff>
    </xdr:to>
    <xdr:sp macro="" textlink="">
      <xdr:nvSpPr>
        <xdr:cNvPr id="137" name="円/楕円 136"/>
        <xdr:cNvSpPr/>
      </xdr:nvSpPr>
      <xdr:spPr bwMode="auto">
        <a:xfrm>
          <a:off x="3556000" y="7453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71796</xdr:rowOff>
    </xdr:from>
    <xdr:ext cx="762000" cy="259045"/>
    <xdr:sp macro="" textlink="">
      <xdr:nvSpPr>
        <xdr:cNvPr id="138" name="テキスト ボックス 137"/>
        <xdr:cNvSpPr txBox="1"/>
      </xdr:nvSpPr>
      <xdr:spPr>
        <a:xfrm>
          <a:off x="3225800" y="753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304034</xdr:rowOff>
    </xdr:from>
    <xdr:to>
      <xdr:col>2</xdr:col>
      <xdr:colOff>692150</xdr:colOff>
      <xdr:row>38</xdr:row>
      <xdr:rowOff>62734</xdr:rowOff>
    </xdr:to>
    <xdr:sp macro="" textlink="">
      <xdr:nvSpPr>
        <xdr:cNvPr id="139" name="円/楕円 138"/>
        <xdr:cNvSpPr/>
      </xdr:nvSpPr>
      <xdr:spPr bwMode="auto">
        <a:xfrm>
          <a:off x="2857500" y="7428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47511</xdr:rowOff>
    </xdr:from>
    <xdr:ext cx="762000" cy="259045"/>
    <xdr:sp macro="" textlink="">
      <xdr:nvSpPr>
        <xdr:cNvPr id="140" name="テキスト ボックス 139"/>
        <xdr:cNvSpPr txBox="1"/>
      </xdr:nvSpPr>
      <xdr:spPr>
        <a:xfrm>
          <a:off x="2527300" y="751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財政調整基金残高の標準財政規模に対する比率が増加傾向にあるのは、平成２６年度からの普通交付税の合併算定替段階的縮減による一般財源の減収に備えて、財政調整基金への積立を集中的（</a:t>
          </a:r>
          <a:r>
            <a:rPr kumimoji="1" lang="en-US" altLang="ja-JP" sz="1400">
              <a:latin typeface="ＭＳ ゴシック" pitchFamily="49" charset="-128"/>
              <a:ea typeface="ＭＳ ゴシック" pitchFamily="49" charset="-128"/>
            </a:rPr>
            <a:t>H18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）に行い、その後の取り崩しを抑制し財政運営を行ってきたことが主な要因である。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黒字の構成分析については、全ての会計で黒字となっており、全会計合計で平成２１年度～平成２５年度までの標準財政規模比は１８．０９％～１３．５３％となっている。黒字額の標準財政規模比は、一般会計及び国民健康保険特別会計（事業勘定）の増減が主な要因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１９年度～平成２１年度の３カ年度にわたり、利率の高い起債を繰上償還（公的資金補償金免除繰上償還）したことなどにより減少傾向にある。公営企業債の元利償還金に対する繰入金は、農業集落排水事業特別会計及び公共下水特別会計への繰入金の増が主な要因となり増加している。算入公債費等は、主に合併特例債及び臨時財政対策債の借入額増により増加している。実質公債費比率の分子は、元利償還金等が減少傾向にあり、算入公債費等が増加しているため年々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等に係る地方債の現在高は、主に平成１９年度～平成２１年度の繰り上げ償還（公的資金補償金免除繰上償還）により平成２２年度では減少したが、平成２２年度からは臨時財政対策債発行額の増などにより増額となっている。退職手当負担見込額は、勤続年数別職員数の状況により年々増額となっている。充当可能基金は、主に財政調整基金積立金及び学校教育施設等整備基金積立金の増などにより増額となっている。基準財政需要額算入見込額は、主に臨時財政対策債及び合併特例債の借入額増により増額となっている。将来負担比率の分子は、平成２４年度までは、主に一般会計等に係る地方債の現在高や退職手当負担見込額は増加しているものの、充当可能基金及び基準財政需要額算入見込額が増加したため減少傾向となってい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16575871</v>
      </c>
      <c r="BO4" s="349"/>
      <c r="BP4" s="349"/>
      <c r="BQ4" s="349"/>
      <c r="BR4" s="349"/>
      <c r="BS4" s="349"/>
      <c r="BT4" s="349"/>
      <c r="BU4" s="350"/>
      <c r="BV4" s="348">
        <v>16172792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4.9000000000000004</v>
      </c>
      <c r="CU4" s="355"/>
      <c r="CV4" s="355"/>
      <c r="CW4" s="355"/>
      <c r="CX4" s="355"/>
      <c r="CY4" s="355"/>
      <c r="CZ4" s="355"/>
      <c r="DA4" s="356"/>
      <c r="DB4" s="354">
        <v>5.8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15444052</v>
      </c>
      <c r="BO5" s="386"/>
      <c r="BP5" s="386"/>
      <c r="BQ5" s="386"/>
      <c r="BR5" s="386"/>
      <c r="BS5" s="386"/>
      <c r="BT5" s="386"/>
      <c r="BU5" s="387"/>
      <c r="BV5" s="385">
        <v>15328475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74.2</v>
      </c>
      <c r="CU5" s="383"/>
      <c r="CV5" s="383"/>
      <c r="CW5" s="383"/>
      <c r="CX5" s="383"/>
      <c r="CY5" s="383"/>
      <c r="CZ5" s="383"/>
      <c r="DA5" s="384"/>
      <c r="DB5" s="382">
        <v>73.599999999999994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1131819</v>
      </c>
      <c r="BO6" s="386"/>
      <c r="BP6" s="386"/>
      <c r="BQ6" s="386"/>
      <c r="BR6" s="386"/>
      <c r="BS6" s="386"/>
      <c r="BT6" s="386"/>
      <c r="BU6" s="387"/>
      <c r="BV6" s="385">
        <v>844317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81.7</v>
      </c>
      <c r="CU6" s="423"/>
      <c r="CV6" s="423"/>
      <c r="CW6" s="423"/>
      <c r="CX6" s="423"/>
      <c r="CY6" s="423"/>
      <c r="CZ6" s="423"/>
      <c r="DA6" s="424"/>
      <c r="DB6" s="422">
        <v>81.099999999999994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587290</v>
      </c>
      <c r="BO7" s="386"/>
      <c r="BP7" s="386"/>
      <c r="BQ7" s="386"/>
      <c r="BR7" s="386"/>
      <c r="BS7" s="386"/>
      <c r="BT7" s="386"/>
      <c r="BU7" s="387"/>
      <c r="BV7" s="385">
        <v>203835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11181481</v>
      </c>
      <c r="CU7" s="386"/>
      <c r="CV7" s="386"/>
      <c r="CW7" s="386"/>
      <c r="CX7" s="386"/>
      <c r="CY7" s="386"/>
      <c r="CZ7" s="386"/>
      <c r="DA7" s="387"/>
      <c r="DB7" s="385">
        <v>11026376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544529</v>
      </c>
      <c r="BO8" s="386"/>
      <c r="BP8" s="386"/>
      <c r="BQ8" s="386"/>
      <c r="BR8" s="386"/>
      <c r="BS8" s="386"/>
      <c r="BT8" s="386"/>
      <c r="BU8" s="387"/>
      <c r="BV8" s="385">
        <v>640482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0.67</v>
      </c>
      <c r="CU8" s="426"/>
      <c r="CV8" s="426"/>
      <c r="CW8" s="426"/>
      <c r="CX8" s="426"/>
      <c r="CY8" s="426"/>
      <c r="CZ8" s="426"/>
      <c r="DA8" s="427"/>
      <c r="DB8" s="425">
        <v>0.68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35047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-95953</v>
      </c>
      <c r="BO9" s="386"/>
      <c r="BP9" s="386"/>
      <c r="BQ9" s="386"/>
      <c r="BR9" s="386"/>
      <c r="BS9" s="386"/>
      <c r="BT9" s="386"/>
      <c r="BU9" s="387"/>
      <c r="BV9" s="385">
        <v>-304203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8.1</v>
      </c>
      <c r="CU9" s="383"/>
      <c r="CV9" s="383"/>
      <c r="CW9" s="383"/>
      <c r="CX9" s="383"/>
      <c r="CY9" s="383"/>
      <c r="CZ9" s="383"/>
      <c r="DA9" s="384"/>
      <c r="DB9" s="382">
        <v>8.3000000000000007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34603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20000</v>
      </c>
      <c r="BO10" s="386"/>
      <c r="BP10" s="386"/>
      <c r="BQ10" s="386"/>
      <c r="BR10" s="386"/>
      <c r="BS10" s="386"/>
      <c r="BT10" s="386"/>
      <c r="BU10" s="387"/>
      <c r="BV10" s="385">
        <v>20000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35583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10000</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35176</v>
      </c>
      <c r="S13" s="467"/>
      <c r="T13" s="467"/>
      <c r="U13" s="467"/>
      <c r="V13" s="468"/>
      <c r="W13" s="401" t="s">
        <v>124</v>
      </c>
      <c r="X13" s="402"/>
      <c r="Y13" s="402"/>
      <c r="Z13" s="402"/>
      <c r="AA13" s="402"/>
      <c r="AB13" s="392"/>
      <c r="AC13" s="436">
        <v>1346</v>
      </c>
      <c r="AD13" s="437"/>
      <c r="AE13" s="437"/>
      <c r="AF13" s="437"/>
      <c r="AG13" s="476"/>
      <c r="AH13" s="436">
        <v>1696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-85953</v>
      </c>
      <c r="BO13" s="386"/>
      <c r="BP13" s="386"/>
      <c r="BQ13" s="386"/>
      <c r="BR13" s="386"/>
      <c r="BS13" s="386"/>
      <c r="BT13" s="386"/>
      <c r="BU13" s="387"/>
      <c r="BV13" s="385">
        <v>-284203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4.0999999999999996</v>
      </c>
      <c r="CU13" s="383"/>
      <c r="CV13" s="383"/>
      <c r="CW13" s="383"/>
      <c r="CX13" s="383"/>
      <c r="CY13" s="383"/>
      <c r="CZ13" s="383"/>
      <c r="DA13" s="384"/>
      <c r="DB13" s="382">
        <v>4.5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35762</v>
      </c>
      <c r="S14" s="467"/>
      <c r="T14" s="467"/>
      <c r="U14" s="467"/>
      <c r="V14" s="468"/>
      <c r="W14" s="375"/>
      <c r="X14" s="376"/>
      <c r="Y14" s="376"/>
      <c r="Z14" s="376"/>
      <c r="AA14" s="376"/>
      <c r="AB14" s="365"/>
      <c r="AC14" s="469">
        <v>8.1</v>
      </c>
      <c r="AD14" s="470"/>
      <c r="AE14" s="470"/>
      <c r="AF14" s="470"/>
      <c r="AG14" s="471"/>
      <c r="AH14" s="469">
        <v>9.4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10</v>
      </c>
      <c r="CU14" s="481"/>
      <c r="CV14" s="481"/>
      <c r="CW14" s="481"/>
      <c r="CX14" s="481"/>
      <c r="CY14" s="481"/>
      <c r="CZ14" s="481"/>
      <c r="DA14" s="482"/>
      <c r="DB14" s="480">
        <v>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35301</v>
      </c>
      <c r="S15" s="467"/>
      <c r="T15" s="467"/>
      <c r="U15" s="467"/>
      <c r="V15" s="468"/>
      <c r="W15" s="401" t="s">
        <v>131</v>
      </c>
      <c r="X15" s="402"/>
      <c r="Y15" s="402"/>
      <c r="Z15" s="402"/>
      <c r="AA15" s="402"/>
      <c r="AB15" s="392"/>
      <c r="AC15" s="436">
        <v>5327</v>
      </c>
      <c r="AD15" s="437"/>
      <c r="AE15" s="437"/>
      <c r="AF15" s="437"/>
      <c r="AG15" s="476"/>
      <c r="AH15" s="436">
        <v>6017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4592343</v>
      </c>
      <c r="BO15" s="349"/>
      <c r="BP15" s="349"/>
      <c r="BQ15" s="349"/>
      <c r="BR15" s="349"/>
      <c r="BS15" s="349"/>
      <c r="BT15" s="349"/>
      <c r="BU15" s="350"/>
      <c r="BV15" s="348">
        <v>4540009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31.9</v>
      </c>
      <c r="AD16" s="470"/>
      <c r="AE16" s="470"/>
      <c r="AF16" s="470"/>
      <c r="AG16" s="471"/>
      <c r="AH16" s="469">
        <v>33.299999999999997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6882361</v>
      </c>
      <c r="BO16" s="386"/>
      <c r="BP16" s="386"/>
      <c r="BQ16" s="386"/>
      <c r="BR16" s="386"/>
      <c r="BS16" s="386"/>
      <c r="BT16" s="386"/>
      <c r="BU16" s="387"/>
      <c r="BV16" s="385">
        <v>6854113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10013</v>
      </c>
      <c r="AD17" s="437"/>
      <c r="AE17" s="437"/>
      <c r="AF17" s="437"/>
      <c r="AG17" s="476"/>
      <c r="AH17" s="436">
        <v>10208</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5938911</v>
      </c>
      <c r="BO17" s="386"/>
      <c r="BP17" s="386"/>
      <c r="BQ17" s="386"/>
      <c r="BR17" s="386"/>
      <c r="BS17" s="386"/>
      <c r="BT17" s="386"/>
      <c r="BU17" s="387"/>
      <c r="BV17" s="385">
        <v>5844503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374.57</v>
      </c>
      <c r="M18" s="498"/>
      <c r="N18" s="498"/>
      <c r="O18" s="498"/>
      <c r="P18" s="498"/>
      <c r="Q18" s="498"/>
      <c r="R18" s="499"/>
      <c r="S18" s="499"/>
      <c r="T18" s="499"/>
      <c r="U18" s="499"/>
      <c r="V18" s="500"/>
      <c r="W18" s="403"/>
      <c r="X18" s="404"/>
      <c r="Y18" s="404"/>
      <c r="Z18" s="404"/>
      <c r="AA18" s="404"/>
      <c r="AB18" s="395"/>
      <c r="AC18" s="501">
        <v>60</v>
      </c>
      <c r="AD18" s="502"/>
      <c r="AE18" s="502"/>
      <c r="AF18" s="502"/>
      <c r="AG18" s="503"/>
      <c r="AH18" s="501">
        <v>56.5</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8351670</v>
      </c>
      <c r="BO18" s="386"/>
      <c r="BP18" s="386"/>
      <c r="BQ18" s="386"/>
      <c r="BR18" s="386"/>
      <c r="BS18" s="386"/>
      <c r="BT18" s="386"/>
      <c r="BU18" s="387"/>
      <c r="BV18" s="385">
        <v>8179207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94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12564422</v>
      </c>
      <c r="BO19" s="386"/>
      <c r="BP19" s="386"/>
      <c r="BQ19" s="386"/>
      <c r="BR19" s="386"/>
      <c r="BS19" s="386"/>
      <c r="BT19" s="386"/>
      <c r="BU19" s="387"/>
      <c r="BV19" s="385">
        <v>12519394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11150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15728072</v>
      </c>
      <c r="BO23" s="386"/>
      <c r="BP23" s="386"/>
      <c r="BQ23" s="386"/>
      <c r="BR23" s="386"/>
      <c r="BS23" s="386"/>
      <c r="BT23" s="386"/>
      <c r="BU23" s="387"/>
      <c r="BV23" s="385">
        <v>14845706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8300</v>
      </c>
      <c r="R24" s="437"/>
      <c r="S24" s="437"/>
      <c r="T24" s="437"/>
      <c r="U24" s="437"/>
      <c r="V24" s="476"/>
      <c r="W24" s="531"/>
      <c r="X24" s="519"/>
      <c r="Y24" s="520"/>
      <c r="Z24" s="435" t="s">
        <v>155</v>
      </c>
      <c r="AA24" s="415"/>
      <c r="AB24" s="415"/>
      <c r="AC24" s="415"/>
      <c r="AD24" s="415"/>
      <c r="AE24" s="415"/>
      <c r="AF24" s="415"/>
      <c r="AG24" s="416"/>
      <c r="AH24" s="436">
        <v>253</v>
      </c>
      <c r="AI24" s="437"/>
      <c r="AJ24" s="437"/>
      <c r="AK24" s="437"/>
      <c r="AL24" s="476"/>
      <c r="AM24" s="436">
        <v>757482</v>
      </c>
      <c r="AN24" s="437"/>
      <c r="AO24" s="437"/>
      <c r="AP24" s="437"/>
      <c r="AQ24" s="437"/>
      <c r="AR24" s="476"/>
      <c r="AS24" s="436">
        <v>2994</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12141144</v>
      </c>
      <c r="BO24" s="386"/>
      <c r="BP24" s="386"/>
      <c r="BQ24" s="386"/>
      <c r="BR24" s="386"/>
      <c r="BS24" s="386"/>
      <c r="BT24" s="386"/>
      <c r="BU24" s="387"/>
      <c r="BV24" s="385">
        <v>10990207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6500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1009435</v>
      </c>
      <c r="BO25" s="349"/>
      <c r="BP25" s="349"/>
      <c r="BQ25" s="349"/>
      <c r="BR25" s="349"/>
      <c r="BS25" s="349"/>
      <c r="BT25" s="349"/>
      <c r="BU25" s="350"/>
      <c r="BV25" s="348">
        <v>1022403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5800</v>
      </c>
      <c r="R26" s="437"/>
      <c r="S26" s="437"/>
      <c r="T26" s="437"/>
      <c r="U26" s="437"/>
      <c r="V26" s="476"/>
      <c r="W26" s="531"/>
      <c r="X26" s="519"/>
      <c r="Y26" s="520"/>
      <c r="Z26" s="435" t="s">
        <v>161</v>
      </c>
      <c r="AA26" s="539"/>
      <c r="AB26" s="539"/>
      <c r="AC26" s="539"/>
      <c r="AD26" s="539"/>
      <c r="AE26" s="539"/>
      <c r="AF26" s="539"/>
      <c r="AG26" s="540"/>
      <c r="AH26" s="436">
        <v>17</v>
      </c>
      <c r="AI26" s="437"/>
      <c r="AJ26" s="437"/>
      <c r="AK26" s="437"/>
      <c r="AL26" s="476"/>
      <c r="AM26" s="436">
        <v>38794</v>
      </c>
      <c r="AN26" s="437"/>
      <c r="AO26" s="437"/>
      <c r="AP26" s="437"/>
      <c r="AQ26" s="437"/>
      <c r="AR26" s="476"/>
      <c r="AS26" s="436">
        <v>2282</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3500</v>
      </c>
      <c r="R27" s="437"/>
      <c r="S27" s="437"/>
      <c r="T27" s="437"/>
      <c r="U27" s="437"/>
      <c r="V27" s="476"/>
      <c r="W27" s="531"/>
      <c r="X27" s="519"/>
      <c r="Y27" s="520"/>
      <c r="Z27" s="435" t="s">
        <v>164</v>
      </c>
      <c r="AA27" s="415"/>
      <c r="AB27" s="415"/>
      <c r="AC27" s="415"/>
      <c r="AD27" s="415"/>
      <c r="AE27" s="415"/>
      <c r="AF27" s="415"/>
      <c r="AG27" s="416"/>
      <c r="AH27" s="436">
        <v>30</v>
      </c>
      <c r="AI27" s="437"/>
      <c r="AJ27" s="437"/>
      <c r="AK27" s="437"/>
      <c r="AL27" s="476"/>
      <c r="AM27" s="436">
        <v>82320</v>
      </c>
      <c r="AN27" s="437"/>
      <c r="AO27" s="437"/>
      <c r="AP27" s="437"/>
      <c r="AQ27" s="437"/>
      <c r="AR27" s="476"/>
      <c r="AS27" s="436">
        <v>2744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3000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5383430</v>
      </c>
      <c r="BO28" s="349"/>
      <c r="BP28" s="349"/>
      <c r="BQ28" s="349"/>
      <c r="BR28" s="349"/>
      <c r="BS28" s="349"/>
      <c r="BT28" s="349"/>
      <c r="BU28" s="350"/>
      <c r="BV28" s="348">
        <v>5373430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16</v>
      </c>
      <c r="M29" s="437"/>
      <c r="N29" s="437"/>
      <c r="O29" s="437"/>
      <c r="P29" s="476"/>
      <c r="Q29" s="436">
        <v>2700</v>
      </c>
      <c r="R29" s="437"/>
      <c r="S29" s="437"/>
      <c r="T29" s="437"/>
      <c r="U29" s="437"/>
      <c r="V29" s="476"/>
      <c r="W29" s="531"/>
      <c r="X29" s="519"/>
      <c r="Y29" s="520"/>
      <c r="Z29" s="435" t="s">
        <v>171</v>
      </c>
      <c r="AA29" s="415"/>
      <c r="AB29" s="415"/>
      <c r="AC29" s="415"/>
      <c r="AD29" s="415"/>
      <c r="AE29" s="415"/>
      <c r="AF29" s="415"/>
      <c r="AG29" s="416"/>
      <c r="AH29" s="436">
        <v>283</v>
      </c>
      <c r="AI29" s="437"/>
      <c r="AJ29" s="437"/>
      <c r="AK29" s="437"/>
      <c r="AL29" s="476"/>
      <c r="AM29" s="436">
        <v>839802</v>
      </c>
      <c r="AN29" s="437"/>
      <c r="AO29" s="437"/>
      <c r="AP29" s="437"/>
      <c r="AQ29" s="437"/>
      <c r="AR29" s="476"/>
      <c r="AS29" s="436">
        <v>2967</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358681</v>
      </c>
      <c r="BO29" s="386"/>
      <c r="BP29" s="386"/>
      <c r="BQ29" s="386"/>
      <c r="BR29" s="386"/>
      <c r="BS29" s="386"/>
      <c r="BT29" s="386"/>
      <c r="BU29" s="387"/>
      <c r="BV29" s="385">
        <v>357681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94.4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3732238</v>
      </c>
      <c r="BO30" s="553"/>
      <c r="BP30" s="553"/>
      <c r="BQ30" s="553"/>
      <c r="BR30" s="553"/>
      <c r="BS30" s="553"/>
      <c r="BT30" s="553"/>
      <c r="BU30" s="554"/>
      <c r="BV30" s="552">
        <v>3961430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国民健康保険特別会計（事業勘定）</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西濃環境整備組合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もとす振興公社
（旧　織部の里もとす）</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国民健康保険特別会計（施設勘定）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本巣消防事務組合</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ＮＥＯ桜交流ランド</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8</v>
      </c>
      <c r="BF36" s="564"/>
      <c r="BG36" s="565" t="str">
        <f>IF('各会計、関係団体の財政状況及び健全化判断比率'!B34="","",'各会計、関係団体の財政状況及び健全化判断比率'!B34)</f>
        <v>公共下水道特別会計</v>
      </c>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もとす広域連合（一般会計）</v>
      </c>
      <c r="BZ36" s="565"/>
      <c r="CA36" s="565"/>
      <c r="CB36" s="565"/>
      <c r="CC36" s="565"/>
      <c r="CD36" s="565"/>
      <c r="CE36" s="565"/>
      <c r="CF36" s="565"/>
      <c r="CG36" s="565"/>
      <c r="CH36" s="565"/>
      <c r="CI36" s="565"/>
      <c r="CJ36" s="565"/>
      <c r="CK36" s="565"/>
      <c r="CL36" s="565"/>
      <c r="CM36" s="565"/>
      <c r="CN36" s="165"/>
      <c r="CO36" s="564">
        <f t="shared" si="3"/>
        <v>20</v>
      </c>
      <c r="CP36" s="564"/>
      <c r="CQ36" s="565" t="str">
        <f>IF('各会計、関係団体の財政状況及び健全化判断比率'!BS9="","",'各会計、関係団体の財政状況及び健全化判断比率'!BS9)</f>
        <v>ＮＥＯふるさと財団</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もとす広域連合（介護保険特別会計）</v>
      </c>
      <c r="BZ37" s="565"/>
      <c r="CA37" s="565"/>
      <c r="CB37" s="565"/>
      <c r="CC37" s="565"/>
      <c r="CD37" s="565"/>
      <c r="CE37" s="565"/>
      <c r="CF37" s="565"/>
      <c r="CG37" s="565"/>
      <c r="CH37" s="565"/>
      <c r="CI37" s="565"/>
      <c r="CJ37" s="565"/>
      <c r="CK37" s="565"/>
      <c r="CL37" s="565"/>
      <c r="CM37" s="565"/>
      <c r="CN37" s="165"/>
      <c r="CO37" s="564">
        <f t="shared" si="3"/>
        <v>21</v>
      </c>
      <c r="CP37" s="564"/>
      <c r="CQ37" s="565" t="str">
        <f>IF('各会計、関係団体の財政状況及び健全化判断比率'!BS10="","",'各会計、関係団体の財政状況及び健全化判断比率'!BS10)</f>
        <v>うすずみ特産</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もとす広域連合（老人福祉施設特別会計）</v>
      </c>
      <c r="BZ38" s="565"/>
      <c r="CA38" s="565"/>
      <c r="CB38" s="565"/>
      <c r="CC38" s="565"/>
      <c r="CD38" s="565"/>
      <c r="CE38" s="565"/>
      <c r="CF38" s="565"/>
      <c r="CG38" s="565"/>
      <c r="CH38" s="565"/>
      <c r="CI38" s="565"/>
      <c r="CJ38" s="565"/>
      <c r="CK38" s="565"/>
      <c r="CL38" s="565"/>
      <c r="CM38" s="565"/>
      <c r="CN38" s="165"/>
      <c r="CO38" s="564">
        <f t="shared" si="3"/>
        <v>22</v>
      </c>
      <c r="CP38" s="564"/>
      <c r="CQ38" s="565" t="str">
        <f>IF('各会計、関係団体の財政状況及び健全化判断比率'!BS11="","",'各会計、関係団体の財政状況及び健全化判断比率'!BS11)</f>
        <v>本巣市土地開発公社</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岐阜県市町村会館組合</v>
      </c>
      <c r="BZ39" s="565"/>
      <c r="CA39" s="565"/>
      <c r="CB39" s="565"/>
      <c r="CC39" s="565"/>
      <c r="CD39" s="565"/>
      <c r="CE39" s="565"/>
      <c r="CF39" s="565"/>
      <c r="CG39" s="565"/>
      <c r="CH39" s="565"/>
      <c r="CI39" s="565"/>
      <c r="CJ39" s="565"/>
      <c r="CK39" s="565"/>
      <c r="CL39" s="565"/>
      <c r="CM39" s="565"/>
      <c r="CN39" s="165"/>
      <c r="CO39" s="564">
        <f t="shared" si="3"/>
        <v>23</v>
      </c>
      <c r="CP39" s="564"/>
      <c r="CQ39" s="565" t="str">
        <f>IF('各会計、関係団体の財政状況及び健全化判断比率'!BS12="","",'各会計、関係団体の財政状況及び健全化判断比率'!BS12)</f>
        <v>.樽見鉄道</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岐阜地域児童発達支援センター組合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岐阜県後期高齢者医療広域連合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岐阜県市町村職員退職手当組合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67" t="s">
        <v>24</v>
      </c>
      <c r="C41" s="1168"/>
      <c r="D41" s="81"/>
      <c r="E41" s="1173" t="s">
        <v>25</v>
      </c>
      <c r="F41" s="1173"/>
      <c r="G41" s="1173"/>
      <c r="H41" s="1174"/>
      <c r="I41" s="82">
        <v>12807</v>
      </c>
      <c r="J41" s="83">
        <v>13470</v>
      </c>
      <c r="K41" s="83">
        <v>13811</v>
      </c>
      <c r="L41" s="83">
        <v>14868</v>
      </c>
      <c r="M41" s="84">
        <v>15747</v>
      </c>
    </row>
    <row r="42" spans="2:13" ht="27.75" customHeight="1">
      <c r="B42" s="1169"/>
      <c r="C42" s="1170"/>
      <c r="D42" s="85"/>
      <c r="E42" s="1175" t="s">
        <v>26</v>
      </c>
      <c r="F42" s="1175"/>
      <c r="G42" s="1175"/>
      <c r="H42" s="1176"/>
      <c r="I42" s="86">
        <v>838</v>
      </c>
      <c r="J42" s="87">
        <v>912</v>
      </c>
      <c r="K42" s="87">
        <v>956</v>
      </c>
      <c r="L42" s="87">
        <v>944</v>
      </c>
      <c r="M42" s="88">
        <v>937</v>
      </c>
    </row>
    <row r="43" spans="2:13" ht="27.75" customHeight="1">
      <c r="B43" s="1169"/>
      <c r="C43" s="1170"/>
      <c r="D43" s="85"/>
      <c r="E43" s="1175" t="s">
        <v>27</v>
      </c>
      <c r="F43" s="1175"/>
      <c r="G43" s="1175"/>
      <c r="H43" s="1176"/>
      <c r="I43" s="86">
        <v>11369</v>
      </c>
      <c r="J43" s="87">
        <v>11231</v>
      </c>
      <c r="K43" s="87">
        <v>10934</v>
      </c>
      <c r="L43" s="87">
        <v>10769</v>
      </c>
      <c r="M43" s="88">
        <v>10698</v>
      </c>
    </row>
    <row r="44" spans="2:13" ht="27.75" customHeight="1">
      <c r="B44" s="1169"/>
      <c r="C44" s="1170"/>
      <c r="D44" s="85"/>
      <c r="E44" s="1175" t="s">
        <v>28</v>
      </c>
      <c r="F44" s="1175"/>
      <c r="G44" s="1175"/>
      <c r="H44" s="1176"/>
      <c r="I44" s="86">
        <v>512</v>
      </c>
      <c r="J44" s="87">
        <v>525</v>
      </c>
      <c r="K44" s="87">
        <v>442</v>
      </c>
      <c r="L44" s="87">
        <v>491</v>
      </c>
      <c r="M44" s="88">
        <v>424</v>
      </c>
    </row>
    <row r="45" spans="2:13" ht="27.75" customHeight="1">
      <c r="B45" s="1169"/>
      <c r="C45" s="1170"/>
      <c r="D45" s="85"/>
      <c r="E45" s="1175" t="s">
        <v>29</v>
      </c>
      <c r="F45" s="1175"/>
      <c r="G45" s="1175"/>
      <c r="H45" s="1176"/>
      <c r="I45" s="86">
        <v>2068</v>
      </c>
      <c r="J45" s="87">
        <v>2122</v>
      </c>
      <c r="K45" s="87">
        <v>2193</v>
      </c>
      <c r="L45" s="87">
        <v>2240</v>
      </c>
      <c r="M45" s="88">
        <v>2299</v>
      </c>
    </row>
    <row r="46" spans="2:13" ht="27.75" customHeight="1">
      <c r="B46" s="1169"/>
      <c r="C46" s="1170"/>
      <c r="D46" s="85"/>
      <c r="E46" s="1175" t="s">
        <v>30</v>
      </c>
      <c r="F46" s="1175"/>
      <c r="G46" s="1175"/>
      <c r="H46" s="1176"/>
      <c r="I46" s="86" t="s">
        <v>480</v>
      </c>
      <c r="J46" s="87" t="s">
        <v>480</v>
      </c>
      <c r="K46" s="87" t="s">
        <v>480</v>
      </c>
      <c r="L46" s="87" t="s">
        <v>480</v>
      </c>
      <c r="M46" s="88" t="s">
        <v>480</v>
      </c>
    </row>
    <row r="47" spans="2:13" ht="27.75" customHeight="1">
      <c r="B47" s="1169"/>
      <c r="C47" s="1170"/>
      <c r="D47" s="85"/>
      <c r="E47" s="1175" t="s">
        <v>31</v>
      </c>
      <c r="F47" s="1175"/>
      <c r="G47" s="1175"/>
      <c r="H47" s="1176"/>
      <c r="I47" s="86" t="s">
        <v>480</v>
      </c>
      <c r="J47" s="87" t="s">
        <v>480</v>
      </c>
      <c r="K47" s="87" t="s">
        <v>480</v>
      </c>
      <c r="L47" s="87" t="s">
        <v>480</v>
      </c>
      <c r="M47" s="88" t="s">
        <v>480</v>
      </c>
    </row>
    <row r="48" spans="2:13" ht="27.75" customHeight="1">
      <c r="B48" s="1171"/>
      <c r="C48" s="1172"/>
      <c r="D48" s="85"/>
      <c r="E48" s="1175" t="s">
        <v>32</v>
      </c>
      <c r="F48" s="1175"/>
      <c r="G48" s="1175"/>
      <c r="H48" s="1176"/>
      <c r="I48" s="86" t="s">
        <v>480</v>
      </c>
      <c r="J48" s="87" t="s">
        <v>480</v>
      </c>
      <c r="K48" s="87" t="s">
        <v>480</v>
      </c>
      <c r="L48" s="87" t="s">
        <v>480</v>
      </c>
      <c r="M48" s="88" t="s">
        <v>480</v>
      </c>
    </row>
    <row r="49" spans="2:13" ht="27.75" customHeight="1">
      <c r="B49" s="1177" t="s">
        <v>33</v>
      </c>
      <c r="C49" s="1178"/>
      <c r="D49" s="89"/>
      <c r="E49" s="1175" t="s">
        <v>34</v>
      </c>
      <c r="F49" s="1175"/>
      <c r="G49" s="1175"/>
      <c r="H49" s="1176"/>
      <c r="I49" s="86">
        <v>8296</v>
      </c>
      <c r="J49" s="87">
        <v>9701</v>
      </c>
      <c r="K49" s="87">
        <v>10139</v>
      </c>
      <c r="L49" s="87">
        <v>10504</v>
      </c>
      <c r="M49" s="88">
        <v>10281</v>
      </c>
    </row>
    <row r="50" spans="2:13" ht="27.75" customHeight="1">
      <c r="B50" s="1169"/>
      <c r="C50" s="1170"/>
      <c r="D50" s="85"/>
      <c r="E50" s="1175" t="s">
        <v>35</v>
      </c>
      <c r="F50" s="1175"/>
      <c r="G50" s="1175"/>
      <c r="H50" s="1176"/>
      <c r="I50" s="86">
        <v>104</v>
      </c>
      <c r="J50" s="87">
        <v>108</v>
      </c>
      <c r="K50" s="87">
        <v>114</v>
      </c>
      <c r="L50" s="87">
        <v>135</v>
      </c>
      <c r="M50" s="88">
        <v>113</v>
      </c>
    </row>
    <row r="51" spans="2:13" ht="27.75" customHeight="1">
      <c r="B51" s="1171"/>
      <c r="C51" s="1172"/>
      <c r="D51" s="85"/>
      <c r="E51" s="1175" t="s">
        <v>36</v>
      </c>
      <c r="F51" s="1175"/>
      <c r="G51" s="1175"/>
      <c r="H51" s="1176"/>
      <c r="I51" s="86">
        <v>16087</v>
      </c>
      <c r="J51" s="87">
        <v>17055</v>
      </c>
      <c r="K51" s="87">
        <v>17417</v>
      </c>
      <c r="L51" s="87">
        <v>18377</v>
      </c>
      <c r="M51" s="88">
        <v>18728</v>
      </c>
    </row>
    <row r="52" spans="2:13" ht="27.75" customHeight="1" thickBot="1">
      <c r="B52" s="1179" t="s">
        <v>37</v>
      </c>
      <c r="C52" s="1180"/>
      <c r="D52" s="90"/>
      <c r="E52" s="1181" t="s">
        <v>38</v>
      </c>
      <c r="F52" s="1181"/>
      <c r="G52" s="1181"/>
      <c r="H52" s="1182"/>
      <c r="I52" s="91">
        <v>3106</v>
      </c>
      <c r="J52" s="92">
        <v>1395</v>
      </c>
      <c r="K52" s="92">
        <v>665</v>
      </c>
      <c r="L52" s="92">
        <v>296</v>
      </c>
      <c r="M52" s="93">
        <v>982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61202</v>
      </c>
      <c r="E3" s="116"/>
      <c r="F3" s="117">
        <v>76282</v>
      </c>
      <c r="G3" s="118"/>
      <c r="H3" s="119"/>
    </row>
    <row r="4" spans="1:8">
      <c r="A4" s="120"/>
      <c r="B4" s="121"/>
      <c r="C4" s="122"/>
      <c r="D4" s="123">
        <v>53871</v>
      </c>
      <c r="E4" s="124"/>
      <c r="F4" s="125">
        <v>41092</v>
      </c>
      <c r="G4" s="126"/>
      <c r="H4" s="127"/>
    </row>
    <row r="5" spans="1:8">
      <c r="A5" s="108" t="s">
        <v>514</v>
      </c>
      <c r="B5" s="113"/>
      <c r="C5" s="114"/>
      <c r="D5" s="115">
        <v>49297</v>
      </c>
      <c r="E5" s="116"/>
      <c r="F5" s="117">
        <v>78670</v>
      </c>
      <c r="G5" s="118"/>
      <c r="H5" s="119"/>
    </row>
    <row r="6" spans="1:8">
      <c r="A6" s="120"/>
      <c r="B6" s="121"/>
      <c r="C6" s="122"/>
      <c r="D6" s="123">
        <v>34220</v>
      </c>
      <c r="E6" s="124"/>
      <c r="F6" s="125">
        <v>38094</v>
      </c>
      <c r="G6" s="126"/>
      <c r="H6" s="127"/>
    </row>
    <row r="7" spans="1:8">
      <c r="A7" s="108" t="s">
        <v>515</v>
      </c>
      <c r="B7" s="113"/>
      <c r="C7" s="114"/>
      <c r="D7" s="115">
        <v>66777</v>
      </c>
      <c r="E7" s="116"/>
      <c r="F7" s="117">
        <v>67201</v>
      </c>
      <c r="G7" s="118"/>
      <c r="H7" s="119"/>
    </row>
    <row r="8" spans="1:8">
      <c r="A8" s="120"/>
      <c r="B8" s="121"/>
      <c r="C8" s="122"/>
      <c r="D8" s="123">
        <v>45291</v>
      </c>
      <c r="E8" s="124"/>
      <c r="F8" s="125">
        <v>35210</v>
      </c>
      <c r="G8" s="126"/>
      <c r="H8" s="127"/>
    </row>
    <row r="9" spans="1:8">
      <c r="A9" s="108" t="s">
        <v>516</v>
      </c>
      <c r="B9" s="113"/>
      <c r="C9" s="114"/>
      <c r="D9" s="115">
        <v>89965</v>
      </c>
      <c r="E9" s="116"/>
      <c r="F9" s="117">
        <v>75709</v>
      </c>
      <c r="G9" s="118"/>
      <c r="H9" s="119"/>
    </row>
    <row r="10" spans="1:8">
      <c r="A10" s="120"/>
      <c r="B10" s="121"/>
      <c r="C10" s="122"/>
      <c r="D10" s="123">
        <v>73601</v>
      </c>
      <c r="E10" s="124"/>
      <c r="F10" s="125">
        <v>35212</v>
      </c>
      <c r="G10" s="126"/>
      <c r="H10" s="127"/>
    </row>
    <row r="11" spans="1:8">
      <c r="A11" s="108" t="s">
        <v>517</v>
      </c>
      <c r="B11" s="113"/>
      <c r="C11" s="114"/>
      <c r="D11" s="115">
        <v>100772</v>
      </c>
      <c r="E11" s="116"/>
      <c r="F11" s="117">
        <v>90961</v>
      </c>
      <c r="G11" s="118"/>
      <c r="H11" s="119"/>
    </row>
    <row r="12" spans="1:8">
      <c r="A12" s="120"/>
      <c r="B12" s="121"/>
      <c r="C12" s="128"/>
      <c r="D12" s="123">
        <v>70201</v>
      </c>
      <c r="E12" s="124"/>
      <c r="F12" s="125">
        <v>37720</v>
      </c>
      <c r="G12" s="126"/>
      <c r="H12" s="127"/>
    </row>
    <row r="13" spans="1:8">
      <c r="A13" s="108"/>
      <c r="B13" s="113"/>
      <c r="C13" s="129"/>
      <c r="D13" s="130">
        <v>73603</v>
      </c>
      <c r="E13" s="131"/>
      <c r="F13" s="132">
        <v>77765</v>
      </c>
      <c r="G13" s="133"/>
      <c r="H13" s="119"/>
    </row>
    <row r="14" spans="1:8">
      <c r="A14" s="120"/>
      <c r="B14" s="121"/>
      <c r="C14" s="122"/>
      <c r="D14" s="123">
        <v>55437</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8.7899999999999991</v>
      </c>
      <c r="C19" s="134">
        <f>ROUND(VALUE(SUBSTITUTE(実質収支比率等に係る経年分析!G$48,"▲","-")),2)</f>
        <v>7.7</v>
      </c>
      <c r="D19" s="134">
        <f>ROUND(VALUE(SUBSTITUTE(実質収支比率等に係る経年分析!H$48,"▲","-")),2)</f>
        <v>8.75</v>
      </c>
      <c r="E19" s="134">
        <f>ROUND(VALUE(SUBSTITUTE(実質収支比率等に係る経年分析!I$48,"▲","-")),2)</f>
        <v>5.81</v>
      </c>
      <c r="F19" s="134">
        <f>ROUND(VALUE(SUBSTITUTE(実質収支比率等に係る経年分析!J$48,"▲","-")),2)</f>
        <v>4.87</v>
      </c>
    </row>
    <row r="20" spans="1:11">
      <c r="A20" s="134" t="s">
        <v>43</v>
      </c>
      <c r="B20" s="134">
        <f>ROUND(VALUE(SUBSTITUTE(実質収支比率等に係る経年分析!F$47,"▲","-")),2)</f>
        <v>42.2</v>
      </c>
      <c r="C20" s="134">
        <f>ROUND(VALUE(SUBSTITUTE(実質収支比率等に係る経年分析!G$47,"▲","-")),2)</f>
        <v>50.31</v>
      </c>
      <c r="D20" s="134">
        <f>ROUND(VALUE(SUBSTITUTE(実質収支比率等に係る経年分析!H$47,"▲","-")),2)</f>
        <v>49.57</v>
      </c>
      <c r="E20" s="134">
        <f>ROUND(VALUE(SUBSTITUTE(実質収支比率等に係る経年分析!I$47,"▲","-")),2)</f>
        <v>48.73</v>
      </c>
      <c r="F20" s="134">
        <f>ROUND(VALUE(SUBSTITUTE(実質収支比率等に係る経年分析!J$47,"▲","-")),2)</f>
        <v>48.15</v>
      </c>
    </row>
    <row r="21" spans="1:11">
      <c r="A21" s="134" t="s">
        <v>44</v>
      </c>
      <c r="B21" s="134">
        <f>IF(ISNUMBER(VALUE(SUBSTITUTE(実質収支比率等に係る経年分析!F$49,"▲","-"))),ROUND(VALUE(SUBSTITUTE(実質収支比率等に係る経年分析!F$49,"▲","-")),2),NA())</f>
        <v>6.05</v>
      </c>
      <c r="C21" s="134">
        <f>IF(ISNUMBER(VALUE(SUBSTITUTE(実質収支比率等に係る経年分析!G$49,"▲","-"))),ROUND(VALUE(SUBSTITUTE(実質収支比率等に係る経年分析!G$49,"▲","-")),2),NA())</f>
        <v>9.09</v>
      </c>
      <c r="D21" s="134">
        <f>IF(ISNUMBER(VALUE(SUBSTITUTE(実質収支比率等に係る経年分析!H$49,"▲","-"))),ROUND(VALUE(SUBSTITUTE(実質収支比率等に係る経年分析!H$49,"▲","-")),2),NA())</f>
        <v>0.95</v>
      </c>
      <c r="E21" s="134">
        <f>IF(ISNUMBER(VALUE(SUBSTITUTE(実質収支比率等に係る経年分析!I$49,"▲","-"))),ROUND(VALUE(SUBSTITUTE(実質収支比率等に係る経年分析!I$49,"▲","-")),2),NA())</f>
        <v>-2.58</v>
      </c>
      <c r="F21" s="134">
        <f>IF(ISNUMBER(VALUE(SUBSTITUTE(実質収支比率等に係る経年分析!J$49,"▲","-"))),ROUND(VALUE(SUBSTITUTE(実質収支比率等に係る経年分析!J$49,"▲","-")),2),NA())</f>
        <v>-0.77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c r="A31" s="135" t="str">
        <f>IF(連結実質赤字比率に係る赤字・黒字の構成分析!C$39="",NA(),連結実質赤字比率に係る赤字・黒字の構成分析!C$39)</f>
        <v>国民健康保険特別会計（施設勘定）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c r="A32" s="135" t="str">
        <f>IF(連結実質赤字比率に係る赤字・黒字の構成分析!C$38="",NA(),連結実質赤字比率に係る赤字・黒字の構成分析!C$38)</f>
        <v>公共下水道特別会計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0.28000000000000003</v>
      </c>
    </row>
    <row r="34" spans="1:16">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8.7899999999999991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8.75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4.9400000000000004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4.6399999999999997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5.51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1235</v>
      </c>
      <c r="E42" s="136"/>
      <c r="F42" s="136"/>
      <c r="G42" s="136">
        <f>'実質公債費比率（分子）の構造'!L$52</f>
        <v>1254</v>
      </c>
      <c r="H42" s="136"/>
      <c r="I42" s="136"/>
      <c r="J42" s="136">
        <f>'実質公債費比率（分子）の構造'!M$52</f>
        <v>1347</v>
      </c>
      <c r="K42" s="136"/>
      <c r="L42" s="136"/>
      <c r="M42" s="136">
        <f>'実質公債費比率（分子）の構造'!N$52</f>
        <v>1372</v>
      </c>
      <c r="N42" s="136"/>
      <c r="O42" s="136"/>
      <c r="P42" s="136">
        <f>'実質公債費比率（分子）の構造'!O$52</f>
        <v>1419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13</v>
      </c>
      <c r="C44" s="136"/>
      <c r="D44" s="136"/>
      <c r="E44" s="136">
        <f>'実質公債費比率（分子）の構造'!L$50</f>
        <v>13</v>
      </c>
      <c r="F44" s="136"/>
      <c r="G44" s="136"/>
      <c r="H44" s="136">
        <f>'実質公債費比率（分子）の構造'!M$50</f>
        <v>13</v>
      </c>
      <c r="I44" s="136"/>
      <c r="J44" s="136"/>
      <c r="K44" s="136">
        <f>'実質公債費比率（分子）の構造'!N$50</f>
        <v>13</v>
      </c>
      <c r="L44" s="136"/>
      <c r="M44" s="136"/>
      <c r="N44" s="136">
        <f>'実質公債費比率（分子）の構造'!O$50</f>
        <v>13</v>
      </c>
      <c r="O44" s="136"/>
      <c r="P44" s="136"/>
    </row>
    <row r="45" spans="1:16">
      <c r="A45" s="136" t="s">
        <v>54</v>
      </c>
      <c r="B45" s="136">
        <f>'実質公債費比率（分子）の構造'!K$49</f>
        <v>116</v>
      </c>
      <c r="C45" s="136"/>
      <c r="D45" s="136"/>
      <c r="E45" s="136">
        <f>'実質公債費比率（分子）の構造'!L$49</f>
        <v>99</v>
      </c>
      <c r="F45" s="136"/>
      <c r="G45" s="136"/>
      <c r="H45" s="136">
        <f>'実質公債費比率（分子）の構造'!M$49</f>
        <v>85</v>
      </c>
      <c r="I45" s="136"/>
      <c r="J45" s="136"/>
      <c r="K45" s="136">
        <f>'実質公債費比率（分子）の構造'!N$49</f>
        <v>66</v>
      </c>
      <c r="L45" s="136"/>
      <c r="M45" s="136"/>
      <c r="N45" s="136">
        <f>'実質公債費比率（分子）の構造'!O$49</f>
        <v>64</v>
      </c>
      <c r="O45" s="136"/>
      <c r="P45" s="136"/>
    </row>
    <row r="46" spans="1:16">
      <c r="A46" s="136" t="s">
        <v>55</v>
      </c>
      <c r="B46" s="136">
        <f>'実質公債費比率（分子）の構造'!K$48</f>
        <v>522</v>
      </c>
      <c r="C46" s="136"/>
      <c r="D46" s="136"/>
      <c r="E46" s="136">
        <f>'実質公債費比率（分子）の構造'!L$48</f>
        <v>557</v>
      </c>
      <c r="F46" s="136"/>
      <c r="G46" s="136"/>
      <c r="H46" s="136">
        <f>'実質公債費比率（分子）の構造'!M$48</f>
        <v>568</v>
      </c>
      <c r="I46" s="136"/>
      <c r="J46" s="136"/>
      <c r="K46" s="136">
        <f>'実質公債費比率（分子）の構造'!N$48</f>
        <v>628</v>
      </c>
      <c r="L46" s="136"/>
      <c r="M46" s="136"/>
      <c r="N46" s="136">
        <f>'実質公債費比率（分子）の構造'!O$48</f>
        <v>703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1302</v>
      </c>
      <c r="C49" s="136"/>
      <c r="D49" s="136"/>
      <c r="E49" s="136">
        <f>'実質公債費比率（分子）の構造'!L$45</f>
        <v>1075</v>
      </c>
      <c r="F49" s="136"/>
      <c r="G49" s="136"/>
      <c r="H49" s="136">
        <f>'実質公債費比率（分子）の構造'!M$45</f>
        <v>1082</v>
      </c>
      <c r="I49" s="136"/>
      <c r="J49" s="136"/>
      <c r="K49" s="136">
        <f>'実質公債費比率（分子）の構造'!N$45</f>
        <v>1070</v>
      </c>
      <c r="L49" s="136"/>
      <c r="M49" s="136"/>
      <c r="N49" s="136">
        <f>'実質公債費比率（分子）の構造'!O$45</f>
        <v>1048</v>
      </c>
      <c r="O49" s="136"/>
      <c r="P49" s="136"/>
    </row>
    <row r="50" spans="1:16">
      <c r="A50" s="136" t="s">
        <v>59</v>
      </c>
      <c r="B50" s="136" t="e">
        <f>NA()</f>
        <v>#N/A</v>
      </c>
      <c r="C50" s="136">
        <f>IF(ISNUMBER('実質公債費比率（分子）の構造'!K$53),'実質公債費比率（分子）の構造'!K$53,NA())</f>
        <v>718</v>
      </c>
      <c r="D50" s="136" t="e">
        <f>NA()</f>
        <v>#N/A</v>
      </c>
      <c r="E50" s="136" t="e">
        <f>NA()</f>
        <v>#N/A</v>
      </c>
      <c r="F50" s="136">
        <f>IF(ISNUMBER('実質公債費比率（分子）の構造'!L$53),'実質公債費比率（分子）の構造'!L$53,NA())</f>
        <v>490</v>
      </c>
      <c r="G50" s="136" t="e">
        <f>NA()</f>
        <v>#N/A</v>
      </c>
      <c r="H50" s="136" t="e">
        <f>NA()</f>
        <v>#N/A</v>
      </c>
      <c r="I50" s="136">
        <f>IF(ISNUMBER('実質公債費比率（分子）の構造'!M$53),'実質公債費比率（分子）の構造'!M$53,NA())</f>
        <v>401</v>
      </c>
      <c r="J50" s="136" t="e">
        <f>NA()</f>
        <v>#N/A</v>
      </c>
      <c r="K50" s="136" t="e">
        <f>NA()</f>
        <v>#N/A</v>
      </c>
      <c r="L50" s="136">
        <f>IF(ISNUMBER('実質公債費比率（分子）の構造'!N$53),'実質公債費比率（分子）の構造'!N$53,NA())</f>
        <v>405</v>
      </c>
      <c r="M50" s="136" t="e">
        <f>NA()</f>
        <v>#N/A</v>
      </c>
      <c r="N50" s="136" t="e">
        <f>NA()</f>
        <v>#N/A</v>
      </c>
      <c r="O50" s="136">
        <f>IF(ISNUMBER('実質公債費比率（分子）の構造'!O$53),'実質公債費比率（分子）の構造'!O$53,NA())</f>
        <v>409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16087</v>
      </c>
      <c r="E56" s="135"/>
      <c r="F56" s="135"/>
      <c r="G56" s="135">
        <f>'将来負担比率（分子）の構造'!J$51</f>
        <v>17055</v>
      </c>
      <c r="H56" s="135"/>
      <c r="I56" s="135"/>
      <c r="J56" s="135">
        <f>'将来負担比率（分子）の構造'!K$51</f>
        <v>17417</v>
      </c>
      <c r="K56" s="135"/>
      <c r="L56" s="135"/>
      <c r="M56" s="135">
        <f>'将来負担比率（分子）の構造'!L$51</f>
        <v>18377</v>
      </c>
      <c r="N56" s="135"/>
      <c r="O56" s="135"/>
      <c r="P56" s="135">
        <f>'将来負担比率（分子）の構造'!M$51</f>
        <v>18728</v>
      </c>
    </row>
    <row r="57" spans="1:16">
      <c r="A57" s="135" t="s">
        <v>35</v>
      </c>
      <c r="B57" s="135"/>
      <c r="C57" s="135"/>
      <c r="D57" s="135">
        <f>'将来負担比率（分子）の構造'!I$50</f>
        <v>104</v>
      </c>
      <c r="E57" s="135"/>
      <c r="F57" s="135"/>
      <c r="G57" s="135">
        <f>'将来負担比率（分子）の構造'!J$50</f>
        <v>108</v>
      </c>
      <c r="H57" s="135"/>
      <c r="I57" s="135"/>
      <c r="J57" s="135">
        <f>'将来負担比率（分子）の構造'!K$50</f>
        <v>114</v>
      </c>
      <c r="K57" s="135"/>
      <c r="L57" s="135"/>
      <c r="M57" s="135">
        <f>'将来負担比率（分子）の構造'!L$50</f>
        <v>135</v>
      </c>
      <c r="N57" s="135"/>
      <c r="O57" s="135"/>
      <c r="P57" s="135">
        <f>'将来負担比率（分子）の構造'!M$50</f>
        <v>113</v>
      </c>
    </row>
    <row r="58" spans="1:16">
      <c r="A58" s="135" t="s">
        <v>34</v>
      </c>
      <c r="B58" s="135"/>
      <c r="C58" s="135"/>
      <c r="D58" s="135">
        <f>'将来負担比率（分子）の構造'!I$49</f>
        <v>8296</v>
      </c>
      <c r="E58" s="135"/>
      <c r="F58" s="135"/>
      <c r="G58" s="135">
        <f>'将来負担比率（分子）の構造'!J$49</f>
        <v>9701</v>
      </c>
      <c r="H58" s="135"/>
      <c r="I58" s="135"/>
      <c r="J58" s="135">
        <f>'将来負担比率（分子）の構造'!K$49</f>
        <v>10139</v>
      </c>
      <c r="K58" s="135"/>
      <c r="L58" s="135"/>
      <c r="M58" s="135">
        <f>'将来負担比率（分子）の構造'!L$49</f>
        <v>10504</v>
      </c>
      <c r="N58" s="135"/>
      <c r="O58" s="135"/>
      <c r="P58" s="135">
        <f>'将来負担比率（分子）の構造'!M$49</f>
        <v>10281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2068</v>
      </c>
      <c r="C62" s="135"/>
      <c r="D62" s="135"/>
      <c r="E62" s="135">
        <f>'将来負担比率（分子）の構造'!J$45</f>
        <v>2122</v>
      </c>
      <c r="F62" s="135"/>
      <c r="G62" s="135"/>
      <c r="H62" s="135">
        <f>'将来負担比率（分子）の構造'!K$45</f>
        <v>2193</v>
      </c>
      <c r="I62" s="135"/>
      <c r="J62" s="135"/>
      <c r="K62" s="135">
        <f>'将来負担比率（分子）の構造'!L$45</f>
        <v>2240</v>
      </c>
      <c r="L62" s="135"/>
      <c r="M62" s="135"/>
      <c r="N62" s="135">
        <f>'将来負担比率（分子）の構造'!M$45</f>
        <v>2299</v>
      </c>
      <c r="O62" s="135"/>
      <c r="P62" s="135"/>
    </row>
    <row r="63" spans="1:16">
      <c r="A63" s="135" t="s">
        <v>28</v>
      </c>
      <c r="B63" s="135">
        <f>'将来負担比率（分子）の構造'!I$44</f>
        <v>512</v>
      </c>
      <c r="C63" s="135"/>
      <c r="D63" s="135"/>
      <c r="E63" s="135">
        <f>'将来負担比率（分子）の構造'!J$44</f>
        <v>525</v>
      </c>
      <c r="F63" s="135"/>
      <c r="G63" s="135"/>
      <c r="H63" s="135">
        <f>'将来負担比率（分子）の構造'!K$44</f>
        <v>442</v>
      </c>
      <c r="I63" s="135"/>
      <c r="J63" s="135"/>
      <c r="K63" s="135">
        <f>'将来負担比率（分子）の構造'!L$44</f>
        <v>491</v>
      </c>
      <c r="L63" s="135"/>
      <c r="M63" s="135"/>
      <c r="N63" s="135">
        <f>'将来負担比率（分子）の構造'!M$44</f>
        <v>424</v>
      </c>
      <c r="O63" s="135"/>
      <c r="P63" s="135"/>
    </row>
    <row r="64" spans="1:16">
      <c r="A64" s="135" t="s">
        <v>27</v>
      </c>
      <c r="B64" s="135">
        <f>'将来負担比率（分子）の構造'!I$43</f>
        <v>11369</v>
      </c>
      <c r="C64" s="135"/>
      <c r="D64" s="135"/>
      <c r="E64" s="135">
        <f>'将来負担比率（分子）の構造'!J$43</f>
        <v>11231</v>
      </c>
      <c r="F64" s="135"/>
      <c r="G64" s="135"/>
      <c r="H64" s="135">
        <f>'将来負担比率（分子）の構造'!K$43</f>
        <v>10934</v>
      </c>
      <c r="I64" s="135"/>
      <c r="J64" s="135"/>
      <c r="K64" s="135">
        <f>'将来負担比率（分子）の構造'!L$43</f>
        <v>10769</v>
      </c>
      <c r="L64" s="135"/>
      <c r="M64" s="135"/>
      <c r="N64" s="135">
        <f>'将来負担比率（分子）の構造'!M$43</f>
        <v>10698</v>
      </c>
      <c r="O64" s="135"/>
      <c r="P64" s="135"/>
    </row>
    <row r="65" spans="1:16">
      <c r="A65" s="135" t="s">
        <v>26</v>
      </c>
      <c r="B65" s="135">
        <f>'将来負担比率（分子）の構造'!I$42</f>
        <v>838</v>
      </c>
      <c r="C65" s="135"/>
      <c r="D65" s="135"/>
      <c r="E65" s="135">
        <f>'将来負担比率（分子）の構造'!J$42</f>
        <v>912</v>
      </c>
      <c r="F65" s="135"/>
      <c r="G65" s="135"/>
      <c r="H65" s="135">
        <f>'将来負担比率（分子）の構造'!K$42</f>
        <v>956</v>
      </c>
      <c r="I65" s="135"/>
      <c r="J65" s="135"/>
      <c r="K65" s="135">
        <f>'将来負担比率（分子）の構造'!L$42</f>
        <v>944</v>
      </c>
      <c r="L65" s="135"/>
      <c r="M65" s="135"/>
      <c r="N65" s="135">
        <f>'将来負担比率（分子）の構造'!M$42</f>
        <v>937</v>
      </c>
      <c r="O65" s="135"/>
      <c r="P65" s="135"/>
    </row>
    <row r="66" spans="1:16">
      <c r="A66" s="135" t="s">
        <v>25</v>
      </c>
      <c r="B66" s="135">
        <f>'将来負担比率（分子）の構造'!I$41</f>
        <v>12807</v>
      </c>
      <c r="C66" s="135"/>
      <c r="D66" s="135"/>
      <c r="E66" s="135">
        <f>'将来負担比率（分子）の構造'!J$41</f>
        <v>13470</v>
      </c>
      <c r="F66" s="135"/>
      <c r="G66" s="135"/>
      <c r="H66" s="135">
        <f>'将来負担比率（分子）の構造'!K$41</f>
        <v>13811</v>
      </c>
      <c r="I66" s="135"/>
      <c r="J66" s="135"/>
      <c r="K66" s="135">
        <f>'将来負担比率（分子）の構造'!L$41</f>
        <v>14868</v>
      </c>
      <c r="L66" s="135"/>
      <c r="M66" s="135"/>
      <c r="N66" s="135">
        <f>'将来負担比率（分子）の構造'!M$41</f>
        <v>15747</v>
      </c>
      <c r="O66" s="135"/>
      <c r="P66" s="135"/>
    </row>
    <row r="67" spans="1:16">
      <c r="A67" s="135" t="s">
        <v>63</v>
      </c>
      <c r="B67" s="135" t="e">
        <f>NA()</f>
        <v>#N/A</v>
      </c>
      <c r="C67" s="135">
        <f>IF(ISNUMBER('将来負担比率（分子）の構造'!I$52), IF('将来負担比率（分子）の構造'!I$52 &lt; 0, 0, '将来負担比率（分子）の構造'!I$52), NA())</f>
        <v>3106</v>
      </c>
      <c r="D67" s="135" t="e">
        <f>NA()</f>
        <v>#N/A</v>
      </c>
      <c r="E67" s="135" t="e">
        <f>NA()</f>
        <v>#N/A</v>
      </c>
      <c r="F67" s="135">
        <f>IF(ISNUMBER('将来負担比率（分子）の構造'!J$52), IF('将来負担比率（分子）の構造'!J$52 &lt; 0, 0, '将来負担比率（分子）の構造'!J$52), NA())</f>
        <v>1395</v>
      </c>
      <c r="G67" s="135" t="e">
        <f>NA()</f>
        <v>#N/A</v>
      </c>
      <c r="H67" s="135" t="e">
        <f>NA()</f>
        <v>#N/A</v>
      </c>
      <c r="I67" s="135">
        <f>IF(ISNUMBER('将来負担比率（分子）の構造'!K$52), IF('将来負担比率（分子）の構造'!K$52 &lt; 0, 0, '将来負担比率（分子）の構造'!K$52), NA())</f>
        <v>665</v>
      </c>
      <c r="J67" s="135" t="e">
        <f>NA()</f>
        <v>#N/A</v>
      </c>
      <c r="K67" s="135" t="e">
        <f>NA()</f>
        <v>#N/A</v>
      </c>
      <c r="L67" s="135">
        <f>IF(ISNUMBER('将来負担比率（分子）の構造'!L$52), IF('将来負担比率（分子）の構造'!L$52 &lt; 0, 0, '将来負担比率（分子）の構造'!L$52), NA())</f>
        <v>296</v>
      </c>
      <c r="M67" s="135" t="e">
        <f>NA()</f>
        <v>#N/A</v>
      </c>
      <c r="N67" s="135" t="e">
        <f>NA()</f>
        <v>#N/A</v>
      </c>
      <c r="O67" s="135">
        <f>IF(ISNUMBER('将来負担比率（分子）の構造'!M$52), IF('将来負担比率（分子）の構造'!M$52 &lt; 0, 0, '将来負担比率（分子）の構造'!M$52), NA())</f>
        <v>982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5273258</v>
      </c>
      <c r="S5" s="581"/>
      <c r="T5" s="581"/>
      <c r="U5" s="581"/>
      <c r="V5" s="581"/>
      <c r="W5" s="581"/>
      <c r="X5" s="581"/>
      <c r="Y5" s="582"/>
      <c r="Z5" s="583">
        <v>31.8</v>
      </c>
      <c r="AA5" s="583"/>
      <c r="AB5" s="583"/>
      <c r="AC5" s="583"/>
      <c r="AD5" s="584">
        <v>5273258</v>
      </c>
      <c r="AE5" s="584"/>
      <c r="AF5" s="584"/>
      <c r="AG5" s="584"/>
      <c r="AH5" s="584"/>
      <c r="AI5" s="584"/>
      <c r="AJ5" s="584"/>
      <c r="AK5" s="584"/>
      <c r="AL5" s="585">
        <v>51.6</v>
      </c>
      <c r="AM5" s="586"/>
      <c r="AN5" s="586"/>
      <c r="AO5" s="587"/>
      <c r="AP5" s="577" t="s">
        <v>209</v>
      </c>
      <c r="AQ5" s="578"/>
      <c r="AR5" s="578"/>
      <c r="AS5" s="578"/>
      <c r="AT5" s="578"/>
      <c r="AU5" s="578"/>
      <c r="AV5" s="578"/>
      <c r="AW5" s="578"/>
      <c r="AX5" s="578"/>
      <c r="AY5" s="578"/>
      <c r="AZ5" s="578"/>
      <c r="BA5" s="578"/>
      <c r="BB5" s="578"/>
      <c r="BC5" s="578"/>
      <c r="BD5" s="578"/>
      <c r="BE5" s="578"/>
      <c r="BF5" s="579"/>
      <c r="BG5" s="591">
        <v>5265333</v>
      </c>
      <c r="BH5" s="592"/>
      <c r="BI5" s="592"/>
      <c r="BJ5" s="592"/>
      <c r="BK5" s="592"/>
      <c r="BL5" s="592"/>
      <c r="BM5" s="592"/>
      <c r="BN5" s="593"/>
      <c r="BO5" s="594">
        <v>99.8</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214732</v>
      </c>
      <c r="S6" s="592"/>
      <c r="T6" s="592"/>
      <c r="U6" s="592"/>
      <c r="V6" s="592"/>
      <c r="W6" s="592"/>
      <c r="X6" s="592"/>
      <c r="Y6" s="593"/>
      <c r="Z6" s="594">
        <v>1.3</v>
      </c>
      <c r="AA6" s="594"/>
      <c r="AB6" s="594"/>
      <c r="AC6" s="594"/>
      <c r="AD6" s="595">
        <v>214732</v>
      </c>
      <c r="AE6" s="595"/>
      <c r="AF6" s="595"/>
      <c r="AG6" s="595"/>
      <c r="AH6" s="595"/>
      <c r="AI6" s="595"/>
      <c r="AJ6" s="595"/>
      <c r="AK6" s="595"/>
      <c r="AL6" s="596">
        <v>2.1</v>
      </c>
      <c r="AM6" s="597"/>
      <c r="AN6" s="597"/>
      <c r="AO6" s="598"/>
      <c r="AP6" s="588" t="s">
        <v>215</v>
      </c>
      <c r="AQ6" s="589"/>
      <c r="AR6" s="589"/>
      <c r="AS6" s="589"/>
      <c r="AT6" s="589"/>
      <c r="AU6" s="589"/>
      <c r="AV6" s="589"/>
      <c r="AW6" s="589"/>
      <c r="AX6" s="589"/>
      <c r="AY6" s="589"/>
      <c r="AZ6" s="589"/>
      <c r="BA6" s="589"/>
      <c r="BB6" s="589"/>
      <c r="BC6" s="589"/>
      <c r="BD6" s="589"/>
      <c r="BE6" s="589"/>
      <c r="BF6" s="590"/>
      <c r="BG6" s="591">
        <v>5265333</v>
      </c>
      <c r="BH6" s="592"/>
      <c r="BI6" s="592"/>
      <c r="BJ6" s="592"/>
      <c r="BK6" s="592"/>
      <c r="BL6" s="592"/>
      <c r="BM6" s="592"/>
      <c r="BN6" s="593"/>
      <c r="BO6" s="594">
        <v>99.8</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149864</v>
      </c>
      <c r="CS6" s="592"/>
      <c r="CT6" s="592"/>
      <c r="CU6" s="592"/>
      <c r="CV6" s="592"/>
      <c r="CW6" s="592"/>
      <c r="CX6" s="592"/>
      <c r="CY6" s="593"/>
      <c r="CZ6" s="594">
        <v>1</v>
      </c>
      <c r="DA6" s="594"/>
      <c r="DB6" s="594"/>
      <c r="DC6" s="594"/>
      <c r="DD6" s="600" t="s">
        <v>210</v>
      </c>
      <c r="DE6" s="592"/>
      <c r="DF6" s="592"/>
      <c r="DG6" s="592"/>
      <c r="DH6" s="592"/>
      <c r="DI6" s="592"/>
      <c r="DJ6" s="592"/>
      <c r="DK6" s="592"/>
      <c r="DL6" s="592"/>
      <c r="DM6" s="592"/>
      <c r="DN6" s="592"/>
      <c r="DO6" s="592"/>
      <c r="DP6" s="593"/>
      <c r="DQ6" s="600">
        <v>149864</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12019</v>
      </c>
      <c r="S7" s="592"/>
      <c r="T7" s="592"/>
      <c r="U7" s="592"/>
      <c r="V7" s="592"/>
      <c r="W7" s="592"/>
      <c r="X7" s="592"/>
      <c r="Y7" s="593"/>
      <c r="Z7" s="594">
        <v>0.1</v>
      </c>
      <c r="AA7" s="594"/>
      <c r="AB7" s="594"/>
      <c r="AC7" s="594"/>
      <c r="AD7" s="595">
        <v>12019</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1929636</v>
      </c>
      <c r="BH7" s="592"/>
      <c r="BI7" s="592"/>
      <c r="BJ7" s="592"/>
      <c r="BK7" s="592"/>
      <c r="BL7" s="592"/>
      <c r="BM7" s="592"/>
      <c r="BN7" s="593"/>
      <c r="BO7" s="594">
        <v>36.6</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1566869</v>
      </c>
      <c r="CS7" s="592"/>
      <c r="CT7" s="592"/>
      <c r="CU7" s="592"/>
      <c r="CV7" s="592"/>
      <c r="CW7" s="592"/>
      <c r="CX7" s="592"/>
      <c r="CY7" s="593"/>
      <c r="CZ7" s="594">
        <v>10.1</v>
      </c>
      <c r="DA7" s="594"/>
      <c r="DB7" s="594"/>
      <c r="DC7" s="594"/>
      <c r="DD7" s="600">
        <v>58769</v>
      </c>
      <c r="DE7" s="592"/>
      <c r="DF7" s="592"/>
      <c r="DG7" s="592"/>
      <c r="DH7" s="592"/>
      <c r="DI7" s="592"/>
      <c r="DJ7" s="592"/>
      <c r="DK7" s="592"/>
      <c r="DL7" s="592"/>
      <c r="DM7" s="592"/>
      <c r="DN7" s="592"/>
      <c r="DO7" s="592"/>
      <c r="DP7" s="593"/>
      <c r="DQ7" s="600">
        <v>1406629</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16314</v>
      </c>
      <c r="S8" s="592"/>
      <c r="T8" s="592"/>
      <c r="U8" s="592"/>
      <c r="V8" s="592"/>
      <c r="W8" s="592"/>
      <c r="X8" s="592"/>
      <c r="Y8" s="593"/>
      <c r="Z8" s="594">
        <v>0.1</v>
      </c>
      <c r="AA8" s="594"/>
      <c r="AB8" s="594"/>
      <c r="AC8" s="594"/>
      <c r="AD8" s="595">
        <v>16314</v>
      </c>
      <c r="AE8" s="595"/>
      <c r="AF8" s="595"/>
      <c r="AG8" s="595"/>
      <c r="AH8" s="595"/>
      <c r="AI8" s="595"/>
      <c r="AJ8" s="595"/>
      <c r="AK8" s="595"/>
      <c r="AL8" s="596">
        <v>0.2</v>
      </c>
      <c r="AM8" s="597"/>
      <c r="AN8" s="597"/>
      <c r="AO8" s="598"/>
      <c r="AP8" s="588" t="s">
        <v>221</v>
      </c>
      <c r="AQ8" s="589"/>
      <c r="AR8" s="589"/>
      <c r="AS8" s="589"/>
      <c r="AT8" s="589"/>
      <c r="AU8" s="589"/>
      <c r="AV8" s="589"/>
      <c r="AW8" s="589"/>
      <c r="AX8" s="589"/>
      <c r="AY8" s="589"/>
      <c r="AZ8" s="589"/>
      <c r="BA8" s="589"/>
      <c r="BB8" s="589"/>
      <c r="BC8" s="589"/>
      <c r="BD8" s="589"/>
      <c r="BE8" s="589"/>
      <c r="BF8" s="590"/>
      <c r="BG8" s="591">
        <v>49967</v>
      </c>
      <c r="BH8" s="592"/>
      <c r="BI8" s="592"/>
      <c r="BJ8" s="592"/>
      <c r="BK8" s="592"/>
      <c r="BL8" s="592"/>
      <c r="BM8" s="592"/>
      <c r="BN8" s="593"/>
      <c r="BO8" s="594">
        <v>0.9</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3942125</v>
      </c>
      <c r="CS8" s="592"/>
      <c r="CT8" s="592"/>
      <c r="CU8" s="592"/>
      <c r="CV8" s="592"/>
      <c r="CW8" s="592"/>
      <c r="CX8" s="592"/>
      <c r="CY8" s="593"/>
      <c r="CZ8" s="594">
        <v>25.5</v>
      </c>
      <c r="DA8" s="594"/>
      <c r="DB8" s="594"/>
      <c r="DC8" s="594"/>
      <c r="DD8" s="600">
        <v>102908</v>
      </c>
      <c r="DE8" s="592"/>
      <c r="DF8" s="592"/>
      <c r="DG8" s="592"/>
      <c r="DH8" s="592"/>
      <c r="DI8" s="592"/>
      <c r="DJ8" s="592"/>
      <c r="DK8" s="592"/>
      <c r="DL8" s="592"/>
      <c r="DM8" s="592"/>
      <c r="DN8" s="592"/>
      <c r="DO8" s="592"/>
      <c r="DP8" s="593"/>
      <c r="DQ8" s="600">
        <v>2389823</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26054</v>
      </c>
      <c r="S9" s="592"/>
      <c r="T9" s="592"/>
      <c r="U9" s="592"/>
      <c r="V9" s="592"/>
      <c r="W9" s="592"/>
      <c r="X9" s="592"/>
      <c r="Y9" s="593"/>
      <c r="Z9" s="594">
        <v>0.2</v>
      </c>
      <c r="AA9" s="594"/>
      <c r="AB9" s="594"/>
      <c r="AC9" s="594"/>
      <c r="AD9" s="595">
        <v>26054</v>
      </c>
      <c r="AE9" s="595"/>
      <c r="AF9" s="595"/>
      <c r="AG9" s="595"/>
      <c r="AH9" s="595"/>
      <c r="AI9" s="595"/>
      <c r="AJ9" s="595"/>
      <c r="AK9" s="595"/>
      <c r="AL9" s="596">
        <v>0.3</v>
      </c>
      <c r="AM9" s="597"/>
      <c r="AN9" s="597"/>
      <c r="AO9" s="598"/>
      <c r="AP9" s="588" t="s">
        <v>224</v>
      </c>
      <c r="AQ9" s="589"/>
      <c r="AR9" s="589"/>
      <c r="AS9" s="589"/>
      <c r="AT9" s="589"/>
      <c r="AU9" s="589"/>
      <c r="AV9" s="589"/>
      <c r="AW9" s="589"/>
      <c r="AX9" s="589"/>
      <c r="AY9" s="589"/>
      <c r="AZ9" s="589"/>
      <c r="BA9" s="589"/>
      <c r="BB9" s="589"/>
      <c r="BC9" s="589"/>
      <c r="BD9" s="589"/>
      <c r="BE9" s="589"/>
      <c r="BF9" s="590"/>
      <c r="BG9" s="591">
        <v>1505002</v>
      </c>
      <c r="BH9" s="592"/>
      <c r="BI9" s="592"/>
      <c r="BJ9" s="592"/>
      <c r="BK9" s="592"/>
      <c r="BL9" s="592"/>
      <c r="BM9" s="592"/>
      <c r="BN9" s="593"/>
      <c r="BO9" s="594">
        <v>28.5</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1457452</v>
      </c>
      <c r="CS9" s="592"/>
      <c r="CT9" s="592"/>
      <c r="CU9" s="592"/>
      <c r="CV9" s="592"/>
      <c r="CW9" s="592"/>
      <c r="CX9" s="592"/>
      <c r="CY9" s="593"/>
      <c r="CZ9" s="594">
        <v>9.4</v>
      </c>
      <c r="DA9" s="594"/>
      <c r="DB9" s="594"/>
      <c r="DC9" s="594"/>
      <c r="DD9" s="600">
        <v>29758</v>
      </c>
      <c r="DE9" s="592"/>
      <c r="DF9" s="592"/>
      <c r="DG9" s="592"/>
      <c r="DH9" s="592"/>
      <c r="DI9" s="592"/>
      <c r="DJ9" s="592"/>
      <c r="DK9" s="592"/>
      <c r="DL9" s="592"/>
      <c r="DM9" s="592"/>
      <c r="DN9" s="592"/>
      <c r="DO9" s="592"/>
      <c r="DP9" s="593"/>
      <c r="DQ9" s="600">
        <v>1352401</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321259</v>
      </c>
      <c r="S10" s="592"/>
      <c r="T10" s="592"/>
      <c r="U10" s="592"/>
      <c r="V10" s="592"/>
      <c r="W10" s="592"/>
      <c r="X10" s="592"/>
      <c r="Y10" s="593"/>
      <c r="Z10" s="594">
        <v>1.9</v>
      </c>
      <c r="AA10" s="594"/>
      <c r="AB10" s="594"/>
      <c r="AC10" s="594"/>
      <c r="AD10" s="595">
        <v>321259</v>
      </c>
      <c r="AE10" s="595"/>
      <c r="AF10" s="595"/>
      <c r="AG10" s="595"/>
      <c r="AH10" s="595"/>
      <c r="AI10" s="595"/>
      <c r="AJ10" s="595"/>
      <c r="AK10" s="595"/>
      <c r="AL10" s="596">
        <v>3.1</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108233</v>
      </c>
      <c r="BH10" s="592"/>
      <c r="BI10" s="592"/>
      <c r="BJ10" s="592"/>
      <c r="BK10" s="592"/>
      <c r="BL10" s="592"/>
      <c r="BM10" s="592"/>
      <c r="BN10" s="593"/>
      <c r="BO10" s="594">
        <v>2.1</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3063</v>
      </c>
      <c r="CS10" s="592"/>
      <c r="CT10" s="592"/>
      <c r="CU10" s="592"/>
      <c r="CV10" s="592"/>
      <c r="CW10" s="592"/>
      <c r="CX10" s="592"/>
      <c r="CY10" s="593"/>
      <c r="CZ10" s="594">
        <v>0</v>
      </c>
      <c r="DA10" s="594"/>
      <c r="DB10" s="594"/>
      <c r="DC10" s="594"/>
      <c r="DD10" s="600" t="s">
        <v>112</v>
      </c>
      <c r="DE10" s="592"/>
      <c r="DF10" s="592"/>
      <c r="DG10" s="592"/>
      <c r="DH10" s="592"/>
      <c r="DI10" s="592"/>
      <c r="DJ10" s="592"/>
      <c r="DK10" s="592"/>
      <c r="DL10" s="592"/>
      <c r="DM10" s="592"/>
      <c r="DN10" s="592"/>
      <c r="DO10" s="592"/>
      <c r="DP10" s="593"/>
      <c r="DQ10" s="600">
        <v>63</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17924</v>
      </c>
      <c r="S11" s="592"/>
      <c r="T11" s="592"/>
      <c r="U11" s="592"/>
      <c r="V11" s="592"/>
      <c r="W11" s="592"/>
      <c r="X11" s="592"/>
      <c r="Y11" s="593"/>
      <c r="Z11" s="594">
        <v>0.1</v>
      </c>
      <c r="AA11" s="594"/>
      <c r="AB11" s="594"/>
      <c r="AC11" s="594"/>
      <c r="AD11" s="595">
        <v>17924</v>
      </c>
      <c r="AE11" s="595"/>
      <c r="AF11" s="595"/>
      <c r="AG11" s="595"/>
      <c r="AH11" s="595"/>
      <c r="AI11" s="595"/>
      <c r="AJ11" s="595"/>
      <c r="AK11" s="595"/>
      <c r="AL11" s="596">
        <v>0.2</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266434</v>
      </c>
      <c r="BH11" s="592"/>
      <c r="BI11" s="592"/>
      <c r="BJ11" s="592"/>
      <c r="BK11" s="592"/>
      <c r="BL11" s="592"/>
      <c r="BM11" s="592"/>
      <c r="BN11" s="593"/>
      <c r="BO11" s="594">
        <v>5.0999999999999996</v>
      </c>
      <c r="BP11" s="594"/>
      <c r="BQ11" s="594"/>
      <c r="BR11" s="594"/>
      <c r="BS11" s="600" t="s">
        <v>112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888820</v>
      </c>
      <c r="CS11" s="592"/>
      <c r="CT11" s="592"/>
      <c r="CU11" s="592"/>
      <c r="CV11" s="592"/>
      <c r="CW11" s="592"/>
      <c r="CX11" s="592"/>
      <c r="CY11" s="593"/>
      <c r="CZ11" s="594">
        <v>5.8</v>
      </c>
      <c r="DA11" s="594"/>
      <c r="DB11" s="594"/>
      <c r="DC11" s="594"/>
      <c r="DD11" s="600">
        <v>174829</v>
      </c>
      <c r="DE11" s="592"/>
      <c r="DF11" s="592"/>
      <c r="DG11" s="592"/>
      <c r="DH11" s="592"/>
      <c r="DI11" s="592"/>
      <c r="DJ11" s="592"/>
      <c r="DK11" s="592"/>
      <c r="DL11" s="592"/>
      <c r="DM11" s="592"/>
      <c r="DN11" s="592"/>
      <c r="DO11" s="592"/>
      <c r="DP11" s="593"/>
      <c r="DQ11" s="600">
        <v>729703</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3026879</v>
      </c>
      <c r="BH12" s="592"/>
      <c r="BI12" s="592"/>
      <c r="BJ12" s="592"/>
      <c r="BK12" s="592"/>
      <c r="BL12" s="592"/>
      <c r="BM12" s="592"/>
      <c r="BN12" s="593"/>
      <c r="BO12" s="594">
        <v>57.4</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258705</v>
      </c>
      <c r="CS12" s="592"/>
      <c r="CT12" s="592"/>
      <c r="CU12" s="592"/>
      <c r="CV12" s="592"/>
      <c r="CW12" s="592"/>
      <c r="CX12" s="592"/>
      <c r="CY12" s="593"/>
      <c r="CZ12" s="594">
        <v>1.7</v>
      </c>
      <c r="DA12" s="594"/>
      <c r="DB12" s="594"/>
      <c r="DC12" s="594"/>
      <c r="DD12" s="600">
        <v>77094</v>
      </c>
      <c r="DE12" s="592"/>
      <c r="DF12" s="592"/>
      <c r="DG12" s="592"/>
      <c r="DH12" s="592"/>
      <c r="DI12" s="592"/>
      <c r="DJ12" s="592"/>
      <c r="DK12" s="592"/>
      <c r="DL12" s="592"/>
      <c r="DM12" s="592"/>
      <c r="DN12" s="592"/>
      <c r="DO12" s="592"/>
      <c r="DP12" s="593"/>
      <c r="DQ12" s="600">
        <v>160666</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67849</v>
      </c>
      <c r="S13" s="592"/>
      <c r="T13" s="592"/>
      <c r="U13" s="592"/>
      <c r="V13" s="592"/>
      <c r="W13" s="592"/>
      <c r="X13" s="592"/>
      <c r="Y13" s="593"/>
      <c r="Z13" s="594">
        <v>0.4</v>
      </c>
      <c r="AA13" s="594"/>
      <c r="AB13" s="594"/>
      <c r="AC13" s="594"/>
      <c r="AD13" s="595">
        <v>67849</v>
      </c>
      <c r="AE13" s="595"/>
      <c r="AF13" s="595"/>
      <c r="AG13" s="595"/>
      <c r="AH13" s="595"/>
      <c r="AI13" s="595"/>
      <c r="AJ13" s="595"/>
      <c r="AK13" s="595"/>
      <c r="AL13" s="596">
        <v>0.7</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3025929</v>
      </c>
      <c r="BH13" s="592"/>
      <c r="BI13" s="592"/>
      <c r="BJ13" s="592"/>
      <c r="BK13" s="592"/>
      <c r="BL13" s="592"/>
      <c r="BM13" s="592"/>
      <c r="BN13" s="593"/>
      <c r="BO13" s="594">
        <v>57.4</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2014700</v>
      </c>
      <c r="CS13" s="592"/>
      <c r="CT13" s="592"/>
      <c r="CU13" s="592"/>
      <c r="CV13" s="592"/>
      <c r="CW13" s="592"/>
      <c r="CX13" s="592"/>
      <c r="CY13" s="593"/>
      <c r="CZ13" s="594">
        <v>13</v>
      </c>
      <c r="DA13" s="594"/>
      <c r="DB13" s="594"/>
      <c r="DC13" s="594"/>
      <c r="DD13" s="600">
        <v>1425135</v>
      </c>
      <c r="DE13" s="592"/>
      <c r="DF13" s="592"/>
      <c r="DG13" s="592"/>
      <c r="DH13" s="592"/>
      <c r="DI13" s="592"/>
      <c r="DJ13" s="592"/>
      <c r="DK13" s="592"/>
      <c r="DL13" s="592"/>
      <c r="DM13" s="592"/>
      <c r="DN13" s="592"/>
      <c r="DO13" s="592"/>
      <c r="DP13" s="593"/>
      <c r="DQ13" s="600">
        <v>1232931</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77462</v>
      </c>
      <c r="BH14" s="592"/>
      <c r="BI14" s="592"/>
      <c r="BJ14" s="592"/>
      <c r="BK14" s="592"/>
      <c r="BL14" s="592"/>
      <c r="BM14" s="592"/>
      <c r="BN14" s="593"/>
      <c r="BO14" s="594">
        <v>1.5</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850095</v>
      </c>
      <c r="CS14" s="592"/>
      <c r="CT14" s="592"/>
      <c r="CU14" s="592"/>
      <c r="CV14" s="592"/>
      <c r="CW14" s="592"/>
      <c r="CX14" s="592"/>
      <c r="CY14" s="593"/>
      <c r="CZ14" s="594">
        <v>5.5</v>
      </c>
      <c r="DA14" s="594"/>
      <c r="DB14" s="594"/>
      <c r="DC14" s="594"/>
      <c r="DD14" s="600">
        <v>231795</v>
      </c>
      <c r="DE14" s="592"/>
      <c r="DF14" s="592"/>
      <c r="DG14" s="592"/>
      <c r="DH14" s="592"/>
      <c r="DI14" s="592"/>
      <c r="DJ14" s="592"/>
      <c r="DK14" s="592"/>
      <c r="DL14" s="592"/>
      <c r="DM14" s="592"/>
      <c r="DN14" s="592"/>
      <c r="DO14" s="592"/>
      <c r="DP14" s="593"/>
      <c r="DQ14" s="600">
        <v>637283</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23147</v>
      </c>
      <c r="S15" s="592"/>
      <c r="T15" s="592"/>
      <c r="U15" s="592"/>
      <c r="V15" s="592"/>
      <c r="W15" s="592"/>
      <c r="X15" s="592"/>
      <c r="Y15" s="593"/>
      <c r="Z15" s="594">
        <v>0.1</v>
      </c>
      <c r="AA15" s="594"/>
      <c r="AB15" s="594"/>
      <c r="AC15" s="594"/>
      <c r="AD15" s="595">
        <v>23147</v>
      </c>
      <c r="AE15" s="595"/>
      <c r="AF15" s="595"/>
      <c r="AG15" s="595"/>
      <c r="AH15" s="595"/>
      <c r="AI15" s="595"/>
      <c r="AJ15" s="595"/>
      <c r="AK15" s="595"/>
      <c r="AL15" s="596">
        <v>0.2</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231356</v>
      </c>
      <c r="BH15" s="592"/>
      <c r="BI15" s="592"/>
      <c r="BJ15" s="592"/>
      <c r="BK15" s="592"/>
      <c r="BL15" s="592"/>
      <c r="BM15" s="592"/>
      <c r="BN15" s="593"/>
      <c r="BO15" s="594">
        <v>4.4000000000000004</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3247053</v>
      </c>
      <c r="CS15" s="592"/>
      <c r="CT15" s="592"/>
      <c r="CU15" s="592"/>
      <c r="CV15" s="592"/>
      <c r="CW15" s="592"/>
      <c r="CX15" s="592"/>
      <c r="CY15" s="593"/>
      <c r="CZ15" s="594">
        <v>21</v>
      </c>
      <c r="DA15" s="594"/>
      <c r="DB15" s="594"/>
      <c r="DC15" s="594"/>
      <c r="DD15" s="600">
        <v>1485491</v>
      </c>
      <c r="DE15" s="592"/>
      <c r="DF15" s="592"/>
      <c r="DG15" s="592"/>
      <c r="DH15" s="592"/>
      <c r="DI15" s="592"/>
      <c r="DJ15" s="592"/>
      <c r="DK15" s="592"/>
      <c r="DL15" s="592"/>
      <c r="DM15" s="592"/>
      <c r="DN15" s="592"/>
      <c r="DO15" s="592"/>
      <c r="DP15" s="593"/>
      <c r="DQ15" s="600">
        <v>2345194</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4575321</v>
      </c>
      <c r="S16" s="592"/>
      <c r="T16" s="592"/>
      <c r="U16" s="592"/>
      <c r="V16" s="592"/>
      <c r="W16" s="592"/>
      <c r="X16" s="592"/>
      <c r="Y16" s="593"/>
      <c r="Z16" s="594">
        <v>27.6</v>
      </c>
      <c r="AA16" s="594"/>
      <c r="AB16" s="594"/>
      <c r="AC16" s="594"/>
      <c r="AD16" s="595">
        <v>4211950</v>
      </c>
      <c r="AE16" s="595"/>
      <c r="AF16" s="595"/>
      <c r="AG16" s="595"/>
      <c r="AH16" s="595"/>
      <c r="AI16" s="595"/>
      <c r="AJ16" s="595"/>
      <c r="AK16" s="595"/>
      <c r="AL16" s="596">
        <v>41.2</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13518</v>
      </c>
      <c r="CS16" s="592"/>
      <c r="CT16" s="592"/>
      <c r="CU16" s="592"/>
      <c r="CV16" s="592"/>
      <c r="CW16" s="592"/>
      <c r="CX16" s="592"/>
      <c r="CY16" s="593"/>
      <c r="CZ16" s="594">
        <v>0.1</v>
      </c>
      <c r="DA16" s="594"/>
      <c r="DB16" s="594"/>
      <c r="DC16" s="594"/>
      <c r="DD16" s="600" t="s">
        <v>112</v>
      </c>
      <c r="DE16" s="592"/>
      <c r="DF16" s="592"/>
      <c r="DG16" s="592"/>
      <c r="DH16" s="592"/>
      <c r="DI16" s="592"/>
      <c r="DJ16" s="592"/>
      <c r="DK16" s="592"/>
      <c r="DL16" s="592"/>
      <c r="DM16" s="592"/>
      <c r="DN16" s="592"/>
      <c r="DO16" s="592"/>
      <c r="DP16" s="593"/>
      <c r="DQ16" s="600">
        <v>223</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4211950</v>
      </c>
      <c r="S17" s="592"/>
      <c r="T17" s="592"/>
      <c r="U17" s="592"/>
      <c r="V17" s="592"/>
      <c r="W17" s="592"/>
      <c r="X17" s="592"/>
      <c r="Y17" s="593"/>
      <c r="Z17" s="594">
        <v>25.4</v>
      </c>
      <c r="AA17" s="594"/>
      <c r="AB17" s="594"/>
      <c r="AC17" s="594"/>
      <c r="AD17" s="595">
        <v>4211950</v>
      </c>
      <c r="AE17" s="595"/>
      <c r="AF17" s="595"/>
      <c r="AG17" s="595"/>
      <c r="AH17" s="595"/>
      <c r="AI17" s="595"/>
      <c r="AJ17" s="595"/>
      <c r="AK17" s="595"/>
      <c r="AL17" s="596">
        <v>41.2</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1043661</v>
      </c>
      <c r="CS17" s="592"/>
      <c r="CT17" s="592"/>
      <c r="CU17" s="592"/>
      <c r="CV17" s="592"/>
      <c r="CW17" s="592"/>
      <c r="CX17" s="592"/>
      <c r="CY17" s="593"/>
      <c r="CZ17" s="594">
        <v>6.8</v>
      </c>
      <c r="DA17" s="594"/>
      <c r="DB17" s="594"/>
      <c r="DC17" s="594"/>
      <c r="DD17" s="600" t="s">
        <v>112</v>
      </c>
      <c r="DE17" s="592"/>
      <c r="DF17" s="592"/>
      <c r="DG17" s="592"/>
      <c r="DH17" s="592"/>
      <c r="DI17" s="592"/>
      <c r="DJ17" s="592"/>
      <c r="DK17" s="592"/>
      <c r="DL17" s="592"/>
      <c r="DM17" s="592"/>
      <c r="DN17" s="592"/>
      <c r="DO17" s="592"/>
      <c r="DP17" s="593"/>
      <c r="DQ17" s="600">
        <v>1019696</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363370</v>
      </c>
      <c r="S18" s="592"/>
      <c r="T18" s="592"/>
      <c r="U18" s="592"/>
      <c r="V18" s="592"/>
      <c r="W18" s="592"/>
      <c r="X18" s="592"/>
      <c r="Y18" s="593"/>
      <c r="Z18" s="594">
        <v>2.2000000000000002</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v>8127</v>
      </c>
      <c r="CS18" s="592"/>
      <c r="CT18" s="592"/>
      <c r="CU18" s="592"/>
      <c r="CV18" s="592"/>
      <c r="CW18" s="592"/>
      <c r="CX18" s="592"/>
      <c r="CY18" s="593"/>
      <c r="CZ18" s="594">
        <v>0.1</v>
      </c>
      <c r="DA18" s="594"/>
      <c r="DB18" s="594"/>
      <c r="DC18" s="594"/>
      <c r="DD18" s="600" t="s">
        <v>112</v>
      </c>
      <c r="DE18" s="592"/>
      <c r="DF18" s="592"/>
      <c r="DG18" s="592"/>
      <c r="DH18" s="592"/>
      <c r="DI18" s="592"/>
      <c r="DJ18" s="592"/>
      <c r="DK18" s="592"/>
      <c r="DL18" s="592"/>
      <c r="DM18" s="592"/>
      <c r="DN18" s="592"/>
      <c r="DO18" s="592"/>
      <c r="DP18" s="593"/>
      <c r="DQ18" s="600">
        <v>8127</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7925</v>
      </c>
      <c r="BH19" s="592"/>
      <c r="BI19" s="592"/>
      <c r="BJ19" s="592"/>
      <c r="BK19" s="592"/>
      <c r="BL19" s="592"/>
      <c r="BM19" s="592"/>
      <c r="BN19" s="593"/>
      <c r="BO19" s="594">
        <v>0.2</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10547877</v>
      </c>
      <c r="S20" s="592"/>
      <c r="T20" s="592"/>
      <c r="U20" s="592"/>
      <c r="V20" s="592"/>
      <c r="W20" s="592"/>
      <c r="X20" s="592"/>
      <c r="Y20" s="593"/>
      <c r="Z20" s="594">
        <v>63.6</v>
      </c>
      <c r="AA20" s="594"/>
      <c r="AB20" s="594"/>
      <c r="AC20" s="594"/>
      <c r="AD20" s="595">
        <v>10184506</v>
      </c>
      <c r="AE20" s="595"/>
      <c r="AF20" s="595"/>
      <c r="AG20" s="595"/>
      <c r="AH20" s="595"/>
      <c r="AI20" s="595"/>
      <c r="AJ20" s="595"/>
      <c r="AK20" s="595"/>
      <c r="AL20" s="596">
        <v>99.6</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7925</v>
      </c>
      <c r="BH20" s="592"/>
      <c r="BI20" s="592"/>
      <c r="BJ20" s="592"/>
      <c r="BK20" s="592"/>
      <c r="BL20" s="592"/>
      <c r="BM20" s="592"/>
      <c r="BN20" s="593"/>
      <c r="BO20" s="594">
        <v>0.2</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15444052</v>
      </c>
      <c r="CS20" s="592"/>
      <c r="CT20" s="592"/>
      <c r="CU20" s="592"/>
      <c r="CV20" s="592"/>
      <c r="CW20" s="592"/>
      <c r="CX20" s="592"/>
      <c r="CY20" s="593"/>
      <c r="CZ20" s="594">
        <v>100</v>
      </c>
      <c r="DA20" s="594"/>
      <c r="DB20" s="594"/>
      <c r="DC20" s="594"/>
      <c r="DD20" s="600">
        <v>3585779</v>
      </c>
      <c r="DE20" s="592"/>
      <c r="DF20" s="592"/>
      <c r="DG20" s="592"/>
      <c r="DH20" s="592"/>
      <c r="DI20" s="592"/>
      <c r="DJ20" s="592"/>
      <c r="DK20" s="592"/>
      <c r="DL20" s="592"/>
      <c r="DM20" s="592"/>
      <c r="DN20" s="592"/>
      <c r="DO20" s="592"/>
      <c r="DP20" s="593"/>
      <c r="DQ20" s="600">
        <v>11432603</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6645</v>
      </c>
      <c r="S21" s="592"/>
      <c r="T21" s="592"/>
      <c r="U21" s="592"/>
      <c r="V21" s="592"/>
      <c r="W21" s="592"/>
      <c r="X21" s="592"/>
      <c r="Y21" s="593"/>
      <c r="Z21" s="594">
        <v>0</v>
      </c>
      <c r="AA21" s="594"/>
      <c r="AB21" s="594"/>
      <c r="AC21" s="594"/>
      <c r="AD21" s="595">
        <v>6645</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7925</v>
      </c>
      <c r="BH21" s="592"/>
      <c r="BI21" s="592"/>
      <c r="BJ21" s="592"/>
      <c r="BK21" s="592"/>
      <c r="BL21" s="592"/>
      <c r="BM21" s="592"/>
      <c r="BN21" s="593"/>
      <c r="BO21" s="594">
        <v>0.2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45201</v>
      </c>
      <c r="S22" s="592"/>
      <c r="T22" s="592"/>
      <c r="U22" s="592"/>
      <c r="V22" s="592"/>
      <c r="W22" s="592"/>
      <c r="X22" s="592"/>
      <c r="Y22" s="593"/>
      <c r="Z22" s="594">
        <v>0.3</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209794</v>
      </c>
      <c r="S23" s="592"/>
      <c r="T23" s="592"/>
      <c r="U23" s="592"/>
      <c r="V23" s="592"/>
      <c r="W23" s="592"/>
      <c r="X23" s="592"/>
      <c r="Y23" s="593"/>
      <c r="Z23" s="594">
        <v>1.3</v>
      </c>
      <c r="AA23" s="594"/>
      <c r="AB23" s="594"/>
      <c r="AC23" s="594"/>
      <c r="AD23" s="595">
        <v>20299</v>
      </c>
      <c r="AE23" s="595"/>
      <c r="AF23" s="595"/>
      <c r="AG23" s="595"/>
      <c r="AH23" s="595"/>
      <c r="AI23" s="595"/>
      <c r="AJ23" s="595"/>
      <c r="AK23" s="595"/>
      <c r="AL23" s="596">
        <v>0.2</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74172</v>
      </c>
      <c r="S24" s="592"/>
      <c r="T24" s="592"/>
      <c r="U24" s="592"/>
      <c r="V24" s="592"/>
      <c r="W24" s="592"/>
      <c r="X24" s="592"/>
      <c r="Y24" s="593"/>
      <c r="Z24" s="594">
        <v>0.4</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5198871</v>
      </c>
      <c r="CS24" s="581"/>
      <c r="CT24" s="581"/>
      <c r="CU24" s="581"/>
      <c r="CV24" s="581"/>
      <c r="CW24" s="581"/>
      <c r="CX24" s="581"/>
      <c r="CY24" s="582"/>
      <c r="CZ24" s="618">
        <v>33.700000000000003</v>
      </c>
      <c r="DA24" s="619"/>
      <c r="DB24" s="619"/>
      <c r="DC24" s="620"/>
      <c r="DD24" s="617">
        <v>3785567</v>
      </c>
      <c r="DE24" s="581"/>
      <c r="DF24" s="581"/>
      <c r="DG24" s="581"/>
      <c r="DH24" s="581"/>
      <c r="DI24" s="581"/>
      <c r="DJ24" s="581"/>
      <c r="DK24" s="582"/>
      <c r="DL24" s="617">
        <v>3775521</v>
      </c>
      <c r="DM24" s="581"/>
      <c r="DN24" s="581"/>
      <c r="DO24" s="581"/>
      <c r="DP24" s="581"/>
      <c r="DQ24" s="581"/>
      <c r="DR24" s="581"/>
      <c r="DS24" s="581"/>
      <c r="DT24" s="581"/>
      <c r="DU24" s="581"/>
      <c r="DV24" s="582"/>
      <c r="DW24" s="585">
        <v>33.5</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1452960</v>
      </c>
      <c r="S25" s="592"/>
      <c r="T25" s="592"/>
      <c r="U25" s="592"/>
      <c r="V25" s="592"/>
      <c r="W25" s="592"/>
      <c r="X25" s="592"/>
      <c r="Y25" s="593"/>
      <c r="Z25" s="594">
        <v>8.8000000000000007</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2243513</v>
      </c>
      <c r="CS25" s="623"/>
      <c r="CT25" s="623"/>
      <c r="CU25" s="623"/>
      <c r="CV25" s="623"/>
      <c r="CW25" s="623"/>
      <c r="CX25" s="623"/>
      <c r="CY25" s="624"/>
      <c r="CZ25" s="625">
        <v>14.5</v>
      </c>
      <c r="DA25" s="626"/>
      <c r="DB25" s="626"/>
      <c r="DC25" s="627"/>
      <c r="DD25" s="600">
        <v>2038386</v>
      </c>
      <c r="DE25" s="623"/>
      <c r="DF25" s="623"/>
      <c r="DG25" s="623"/>
      <c r="DH25" s="623"/>
      <c r="DI25" s="623"/>
      <c r="DJ25" s="623"/>
      <c r="DK25" s="624"/>
      <c r="DL25" s="600">
        <v>2028340</v>
      </c>
      <c r="DM25" s="623"/>
      <c r="DN25" s="623"/>
      <c r="DO25" s="623"/>
      <c r="DP25" s="623"/>
      <c r="DQ25" s="623"/>
      <c r="DR25" s="623"/>
      <c r="DS25" s="623"/>
      <c r="DT25" s="623"/>
      <c r="DU25" s="623"/>
      <c r="DV25" s="624"/>
      <c r="DW25" s="596">
        <v>18</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1366803</v>
      </c>
      <c r="CS26" s="592"/>
      <c r="CT26" s="592"/>
      <c r="CU26" s="592"/>
      <c r="CV26" s="592"/>
      <c r="CW26" s="592"/>
      <c r="CX26" s="592"/>
      <c r="CY26" s="593"/>
      <c r="CZ26" s="625">
        <v>8.9</v>
      </c>
      <c r="DA26" s="626"/>
      <c r="DB26" s="626"/>
      <c r="DC26" s="627"/>
      <c r="DD26" s="600">
        <v>1223364</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774724</v>
      </c>
      <c r="S27" s="592"/>
      <c r="T27" s="592"/>
      <c r="U27" s="592"/>
      <c r="V27" s="592"/>
      <c r="W27" s="592"/>
      <c r="X27" s="592"/>
      <c r="Y27" s="593"/>
      <c r="Z27" s="594">
        <v>4.7</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5273258</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1911697</v>
      </c>
      <c r="CS27" s="623"/>
      <c r="CT27" s="623"/>
      <c r="CU27" s="623"/>
      <c r="CV27" s="623"/>
      <c r="CW27" s="623"/>
      <c r="CX27" s="623"/>
      <c r="CY27" s="624"/>
      <c r="CZ27" s="625">
        <v>12.4</v>
      </c>
      <c r="DA27" s="626"/>
      <c r="DB27" s="626"/>
      <c r="DC27" s="627"/>
      <c r="DD27" s="600">
        <v>727485</v>
      </c>
      <c r="DE27" s="623"/>
      <c r="DF27" s="623"/>
      <c r="DG27" s="623"/>
      <c r="DH27" s="623"/>
      <c r="DI27" s="623"/>
      <c r="DJ27" s="623"/>
      <c r="DK27" s="624"/>
      <c r="DL27" s="600">
        <v>727485</v>
      </c>
      <c r="DM27" s="623"/>
      <c r="DN27" s="623"/>
      <c r="DO27" s="623"/>
      <c r="DP27" s="623"/>
      <c r="DQ27" s="623"/>
      <c r="DR27" s="623"/>
      <c r="DS27" s="623"/>
      <c r="DT27" s="623"/>
      <c r="DU27" s="623"/>
      <c r="DV27" s="624"/>
      <c r="DW27" s="596">
        <v>6.5</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138725</v>
      </c>
      <c r="S28" s="592"/>
      <c r="T28" s="592"/>
      <c r="U28" s="592"/>
      <c r="V28" s="592"/>
      <c r="W28" s="592"/>
      <c r="X28" s="592"/>
      <c r="Y28" s="593"/>
      <c r="Z28" s="594">
        <v>0.8</v>
      </c>
      <c r="AA28" s="594"/>
      <c r="AB28" s="594"/>
      <c r="AC28" s="594"/>
      <c r="AD28" s="595">
        <v>7745</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1043661</v>
      </c>
      <c r="CS28" s="592"/>
      <c r="CT28" s="592"/>
      <c r="CU28" s="592"/>
      <c r="CV28" s="592"/>
      <c r="CW28" s="592"/>
      <c r="CX28" s="592"/>
      <c r="CY28" s="593"/>
      <c r="CZ28" s="625">
        <v>6.8</v>
      </c>
      <c r="DA28" s="626"/>
      <c r="DB28" s="626"/>
      <c r="DC28" s="627"/>
      <c r="DD28" s="600">
        <v>1019696</v>
      </c>
      <c r="DE28" s="592"/>
      <c r="DF28" s="592"/>
      <c r="DG28" s="592"/>
      <c r="DH28" s="592"/>
      <c r="DI28" s="592"/>
      <c r="DJ28" s="592"/>
      <c r="DK28" s="593"/>
      <c r="DL28" s="600">
        <v>1019696</v>
      </c>
      <c r="DM28" s="592"/>
      <c r="DN28" s="592"/>
      <c r="DO28" s="592"/>
      <c r="DP28" s="592"/>
      <c r="DQ28" s="592"/>
      <c r="DR28" s="592"/>
      <c r="DS28" s="592"/>
      <c r="DT28" s="592"/>
      <c r="DU28" s="592"/>
      <c r="DV28" s="593"/>
      <c r="DW28" s="596">
        <v>9.1</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8659</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58</v>
      </c>
      <c r="CG29" s="606"/>
      <c r="CH29" s="606"/>
      <c r="CI29" s="606"/>
      <c r="CJ29" s="606"/>
      <c r="CK29" s="606"/>
      <c r="CL29" s="606"/>
      <c r="CM29" s="606"/>
      <c r="CN29" s="606"/>
      <c r="CO29" s="606"/>
      <c r="CP29" s="606"/>
      <c r="CQ29" s="607"/>
      <c r="CR29" s="591">
        <v>1043661</v>
      </c>
      <c r="CS29" s="623"/>
      <c r="CT29" s="623"/>
      <c r="CU29" s="623"/>
      <c r="CV29" s="623"/>
      <c r="CW29" s="623"/>
      <c r="CX29" s="623"/>
      <c r="CY29" s="624"/>
      <c r="CZ29" s="625">
        <v>6.8</v>
      </c>
      <c r="DA29" s="626"/>
      <c r="DB29" s="626"/>
      <c r="DC29" s="627"/>
      <c r="DD29" s="600">
        <v>1019696</v>
      </c>
      <c r="DE29" s="623"/>
      <c r="DF29" s="623"/>
      <c r="DG29" s="623"/>
      <c r="DH29" s="623"/>
      <c r="DI29" s="623"/>
      <c r="DJ29" s="623"/>
      <c r="DK29" s="624"/>
      <c r="DL29" s="600">
        <v>1019696</v>
      </c>
      <c r="DM29" s="623"/>
      <c r="DN29" s="623"/>
      <c r="DO29" s="623"/>
      <c r="DP29" s="623"/>
      <c r="DQ29" s="623"/>
      <c r="DR29" s="623"/>
      <c r="DS29" s="623"/>
      <c r="DT29" s="623"/>
      <c r="DU29" s="623"/>
      <c r="DV29" s="624"/>
      <c r="DW29" s="596">
        <v>9.1</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296806</v>
      </c>
      <c r="S30" s="592"/>
      <c r="T30" s="592"/>
      <c r="U30" s="592"/>
      <c r="V30" s="592"/>
      <c r="W30" s="592"/>
      <c r="X30" s="592"/>
      <c r="Y30" s="593"/>
      <c r="Z30" s="594">
        <v>1.8</v>
      </c>
      <c r="AA30" s="594"/>
      <c r="AB30" s="594"/>
      <c r="AC30" s="594"/>
      <c r="AD30" s="595">
        <v>4207</v>
      </c>
      <c r="AE30" s="595"/>
      <c r="AF30" s="595"/>
      <c r="AG30" s="595"/>
      <c r="AH30" s="595"/>
      <c r="AI30" s="595"/>
      <c r="AJ30" s="595"/>
      <c r="AK30" s="595"/>
      <c r="AL30" s="596">
        <v>0</v>
      </c>
      <c r="AM30" s="597"/>
      <c r="AN30" s="597"/>
      <c r="AO30" s="598"/>
      <c r="AP30" s="637" t="s">
        <v>290</v>
      </c>
      <c r="AQ30" s="638"/>
      <c r="AR30" s="638"/>
      <c r="AS30" s="638"/>
      <c r="AT30" s="643" t="s">
        <v>291</v>
      </c>
      <c r="AU30" s="182"/>
      <c r="AV30" s="182"/>
      <c r="AW30" s="182"/>
      <c r="AX30" s="577" t="s">
        <v>171</v>
      </c>
      <c r="AY30" s="578"/>
      <c r="AZ30" s="578"/>
      <c r="BA30" s="578"/>
      <c r="BB30" s="578"/>
      <c r="BC30" s="578"/>
      <c r="BD30" s="578"/>
      <c r="BE30" s="578"/>
      <c r="BF30" s="579"/>
      <c r="BG30" s="649">
        <v>98.6</v>
      </c>
      <c r="BH30" s="650"/>
      <c r="BI30" s="650"/>
      <c r="BJ30" s="650"/>
      <c r="BK30" s="650"/>
      <c r="BL30" s="650"/>
      <c r="BM30" s="586">
        <v>94.7</v>
      </c>
      <c r="BN30" s="650"/>
      <c r="BO30" s="650"/>
      <c r="BP30" s="650"/>
      <c r="BQ30" s="651"/>
      <c r="BR30" s="649">
        <v>98.2</v>
      </c>
      <c r="BS30" s="650"/>
      <c r="BT30" s="650"/>
      <c r="BU30" s="650"/>
      <c r="BV30" s="650"/>
      <c r="BW30" s="650"/>
      <c r="BX30" s="586">
        <v>94.6</v>
      </c>
      <c r="BY30" s="650"/>
      <c r="BZ30" s="650"/>
      <c r="CA30" s="650"/>
      <c r="CB30" s="651"/>
      <c r="CD30" s="654"/>
      <c r="CE30" s="655"/>
      <c r="CF30" s="605" t="s">
        <v>292</v>
      </c>
      <c r="CG30" s="606"/>
      <c r="CH30" s="606"/>
      <c r="CI30" s="606"/>
      <c r="CJ30" s="606"/>
      <c r="CK30" s="606"/>
      <c r="CL30" s="606"/>
      <c r="CM30" s="606"/>
      <c r="CN30" s="606"/>
      <c r="CO30" s="606"/>
      <c r="CP30" s="606"/>
      <c r="CQ30" s="607"/>
      <c r="CR30" s="591">
        <v>874554</v>
      </c>
      <c r="CS30" s="592"/>
      <c r="CT30" s="592"/>
      <c r="CU30" s="592"/>
      <c r="CV30" s="592"/>
      <c r="CW30" s="592"/>
      <c r="CX30" s="592"/>
      <c r="CY30" s="593"/>
      <c r="CZ30" s="625">
        <v>5.7</v>
      </c>
      <c r="DA30" s="626"/>
      <c r="DB30" s="626"/>
      <c r="DC30" s="627"/>
      <c r="DD30" s="600">
        <v>853502</v>
      </c>
      <c r="DE30" s="592"/>
      <c r="DF30" s="592"/>
      <c r="DG30" s="592"/>
      <c r="DH30" s="592"/>
      <c r="DI30" s="592"/>
      <c r="DJ30" s="592"/>
      <c r="DK30" s="593"/>
      <c r="DL30" s="600">
        <v>853502</v>
      </c>
      <c r="DM30" s="592"/>
      <c r="DN30" s="592"/>
      <c r="DO30" s="592"/>
      <c r="DP30" s="592"/>
      <c r="DQ30" s="592"/>
      <c r="DR30" s="592"/>
      <c r="DS30" s="592"/>
      <c r="DT30" s="592"/>
      <c r="DU30" s="592"/>
      <c r="DV30" s="593"/>
      <c r="DW30" s="596">
        <v>7.6</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844317</v>
      </c>
      <c r="S31" s="592"/>
      <c r="T31" s="592"/>
      <c r="U31" s="592"/>
      <c r="V31" s="592"/>
      <c r="W31" s="592"/>
      <c r="X31" s="592"/>
      <c r="Y31" s="593"/>
      <c r="Z31" s="594">
        <v>5.0999999999999996</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98.8</v>
      </c>
      <c r="BH31" s="623"/>
      <c r="BI31" s="623"/>
      <c r="BJ31" s="623"/>
      <c r="BK31" s="623"/>
      <c r="BL31" s="623"/>
      <c r="BM31" s="597">
        <v>96.8</v>
      </c>
      <c r="BN31" s="647"/>
      <c r="BO31" s="647"/>
      <c r="BP31" s="647"/>
      <c r="BQ31" s="648"/>
      <c r="BR31" s="646">
        <v>98.7</v>
      </c>
      <c r="BS31" s="623"/>
      <c r="BT31" s="623"/>
      <c r="BU31" s="623"/>
      <c r="BV31" s="623"/>
      <c r="BW31" s="623"/>
      <c r="BX31" s="597">
        <v>96.3</v>
      </c>
      <c r="BY31" s="647"/>
      <c r="BZ31" s="647"/>
      <c r="CA31" s="647"/>
      <c r="CB31" s="648"/>
      <c r="CD31" s="654"/>
      <c r="CE31" s="655"/>
      <c r="CF31" s="605" t="s">
        <v>296</v>
      </c>
      <c r="CG31" s="606"/>
      <c r="CH31" s="606"/>
      <c r="CI31" s="606"/>
      <c r="CJ31" s="606"/>
      <c r="CK31" s="606"/>
      <c r="CL31" s="606"/>
      <c r="CM31" s="606"/>
      <c r="CN31" s="606"/>
      <c r="CO31" s="606"/>
      <c r="CP31" s="606"/>
      <c r="CQ31" s="607"/>
      <c r="CR31" s="591">
        <v>169107</v>
      </c>
      <c r="CS31" s="623"/>
      <c r="CT31" s="623"/>
      <c r="CU31" s="623"/>
      <c r="CV31" s="623"/>
      <c r="CW31" s="623"/>
      <c r="CX31" s="623"/>
      <c r="CY31" s="624"/>
      <c r="CZ31" s="625">
        <v>1.1000000000000001</v>
      </c>
      <c r="DA31" s="626"/>
      <c r="DB31" s="626"/>
      <c r="DC31" s="627"/>
      <c r="DD31" s="600">
        <v>166194</v>
      </c>
      <c r="DE31" s="623"/>
      <c r="DF31" s="623"/>
      <c r="DG31" s="623"/>
      <c r="DH31" s="623"/>
      <c r="DI31" s="623"/>
      <c r="DJ31" s="623"/>
      <c r="DK31" s="624"/>
      <c r="DL31" s="600">
        <v>166194</v>
      </c>
      <c r="DM31" s="623"/>
      <c r="DN31" s="623"/>
      <c r="DO31" s="623"/>
      <c r="DP31" s="623"/>
      <c r="DQ31" s="623"/>
      <c r="DR31" s="623"/>
      <c r="DS31" s="623"/>
      <c r="DT31" s="623"/>
      <c r="DU31" s="623"/>
      <c r="DV31" s="624"/>
      <c r="DW31" s="596">
        <v>1.5</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419071</v>
      </c>
      <c r="S32" s="592"/>
      <c r="T32" s="592"/>
      <c r="U32" s="592"/>
      <c r="V32" s="592"/>
      <c r="W32" s="592"/>
      <c r="X32" s="592"/>
      <c r="Y32" s="593"/>
      <c r="Z32" s="594">
        <v>2.5</v>
      </c>
      <c r="AA32" s="594"/>
      <c r="AB32" s="594"/>
      <c r="AC32" s="594"/>
      <c r="AD32" s="595">
        <v>295</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98.3</v>
      </c>
      <c r="BH32" s="659"/>
      <c r="BI32" s="659"/>
      <c r="BJ32" s="659"/>
      <c r="BK32" s="659"/>
      <c r="BL32" s="659"/>
      <c r="BM32" s="660">
        <v>93.1</v>
      </c>
      <c r="BN32" s="659"/>
      <c r="BO32" s="659"/>
      <c r="BP32" s="659"/>
      <c r="BQ32" s="661"/>
      <c r="BR32" s="658">
        <v>97.9</v>
      </c>
      <c r="BS32" s="659"/>
      <c r="BT32" s="659"/>
      <c r="BU32" s="659"/>
      <c r="BV32" s="659"/>
      <c r="BW32" s="659"/>
      <c r="BX32" s="660">
        <v>93.4</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1756920</v>
      </c>
      <c r="S33" s="592"/>
      <c r="T33" s="592"/>
      <c r="U33" s="592"/>
      <c r="V33" s="592"/>
      <c r="W33" s="592"/>
      <c r="X33" s="592"/>
      <c r="Y33" s="593"/>
      <c r="Z33" s="594">
        <v>10.6</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6645884</v>
      </c>
      <c r="CS33" s="623"/>
      <c r="CT33" s="623"/>
      <c r="CU33" s="623"/>
      <c r="CV33" s="623"/>
      <c r="CW33" s="623"/>
      <c r="CX33" s="623"/>
      <c r="CY33" s="624"/>
      <c r="CZ33" s="625">
        <v>43</v>
      </c>
      <c r="DA33" s="626"/>
      <c r="DB33" s="626"/>
      <c r="DC33" s="627"/>
      <c r="DD33" s="600">
        <v>5856602</v>
      </c>
      <c r="DE33" s="623"/>
      <c r="DF33" s="623"/>
      <c r="DG33" s="623"/>
      <c r="DH33" s="623"/>
      <c r="DI33" s="623"/>
      <c r="DJ33" s="623"/>
      <c r="DK33" s="624"/>
      <c r="DL33" s="600">
        <v>4576149</v>
      </c>
      <c r="DM33" s="623"/>
      <c r="DN33" s="623"/>
      <c r="DO33" s="623"/>
      <c r="DP33" s="623"/>
      <c r="DQ33" s="623"/>
      <c r="DR33" s="623"/>
      <c r="DS33" s="623"/>
      <c r="DT33" s="623"/>
      <c r="DU33" s="623"/>
      <c r="DV33" s="624"/>
      <c r="DW33" s="596">
        <v>40.700000000000003</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2754548</v>
      </c>
      <c r="CS34" s="592"/>
      <c r="CT34" s="592"/>
      <c r="CU34" s="592"/>
      <c r="CV34" s="592"/>
      <c r="CW34" s="592"/>
      <c r="CX34" s="592"/>
      <c r="CY34" s="593"/>
      <c r="CZ34" s="625">
        <v>17.8</v>
      </c>
      <c r="DA34" s="626"/>
      <c r="DB34" s="626"/>
      <c r="DC34" s="627"/>
      <c r="DD34" s="600">
        <v>2221358</v>
      </c>
      <c r="DE34" s="592"/>
      <c r="DF34" s="592"/>
      <c r="DG34" s="592"/>
      <c r="DH34" s="592"/>
      <c r="DI34" s="592"/>
      <c r="DJ34" s="592"/>
      <c r="DK34" s="593"/>
      <c r="DL34" s="600">
        <v>1869948</v>
      </c>
      <c r="DM34" s="592"/>
      <c r="DN34" s="592"/>
      <c r="DO34" s="592"/>
      <c r="DP34" s="592"/>
      <c r="DQ34" s="592"/>
      <c r="DR34" s="592"/>
      <c r="DS34" s="592"/>
      <c r="DT34" s="592"/>
      <c r="DU34" s="592"/>
      <c r="DV34" s="593"/>
      <c r="DW34" s="596">
        <v>16.600000000000001</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1030620</v>
      </c>
      <c r="S35" s="592"/>
      <c r="T35" s="592"/>
      <c r="U35" s="592"/>
      <c r="V35" s="592"/>
      <c r="W35" s="592"/>
      <c r="X35" s="592"/>
      <c r="Y35" s="593"/>
      <c r="Z35" s="594">
        <v>6.2</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2105177</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264660</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132130</v>
      </c>
      <c r="CS35" s="623"/>
      <c r="CT35" s="623"/>
      <c r="CU35" s="623"/>
      <c r="CV35" s="623"/>
      <c r="CW35" s="623"/>
      <c r="CX35" s="623"/>
      <c r="CY35" s="624"/>
      <c r="CZ35" s="625">
        <v>0.9</v>
      </c>
      <c r="DA35" s="626"/>
      <c r="DB35" s="626"/>
      <c r="DC35" s="627"/>
      <c r="DD35" s="600">
        <v>121853</v>
      </c>
      <c r="DE35" s="623"/>
      <c r="DF35" s="623"/>
      <c r="DG35" s="623"/>
      <c r="DH35" s="623"/>
      <c r="DI35" s="623"/>
      <c r="DJ35" s="623"/>
      <c r="DK35" s="624"/>
      <c r="DL35" s="600">
        <v>121853</v>
      </c>
      <c r="DM35" s="623"/>
      <c r="DN35" s="623"/>
      <c r="DO35" s="623"/>
      <c r="DP35" s="623"/>
      <c r="DQ35" s="623"/>
      <c r="DR35" s="623"/>
      <c r="DS35" s="623"/>
      <c r="DT35" s="623"/>
      <c r="DU35" s="623"/>
      <c r="DV35" s="624"/>
      <c r="DW35" s="596">
        <v>1.1000000000000001</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16575871</v>
      </c>
      <c r="S36" s="664"/>
      <c r="T36" s="664"/>
      <c r="U36" s="664"/>
      <c r="V36" s="664"/>
      <c r="W36" s="664"/>
      <c r="X36" s="664"/>
      <c r="Y36" s="665"/>
      <c r="Z36" s="666">
        <v>100</v>
      </c>
      <c r="AA36" s="666"/>
      <c r="AB36" s="666"/>
      <c r="AC36" s="666"/>
      <c r="AD36" s="667">
        <v>10223697</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650000</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216417</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1708080</v>
      </c>
      <c r="CS36" s="592"/>
      <c r="CT36" s="592"/>
      <c r="CU36" s="592"/>
      <c r="CV36" s="592"/>
      <c r="CW36" s="592"/>
      <c r="CX36" s="592"/>
      <c r="CY36" s="593"/>
      <c r="CZ36" s="625">
        <v>11.1</v>
      </c>
      <c r="DA36" s="626"/>
      <c r="DB36" s="626"/>
      <c r="DC36" s="627"/>
      <c r="DD36" s="600">
        <v>1624770</v>
      </c>
      <c r="DE36" s="592"/>
      <c r="DF36" s="592"/>
      <c r="DG36" s="592"/>
      <c r="DH36" s="592"/>
      <c r="DI36" s="592"/>
      <c r="DJ36" s="592"/>
      <c r="DK36" s="593"/>
      <c r="DL36" s="600">
        <v>1213937</v>
      </c>
      <c r="DM36" s="592"/>
      <c r="DN36" s="592"/>
      <c r="DO36" s="592"/>
      <c r="DP36" s="592"/>
      <c r="DQ36" s="592"/>
      <c r="DR36" s="592"/>
      <c r="DS36" s="592"/>
      <c r="DT36" s="592"/>
      <c r="DU36" s="592"/>
      <c r="DV36" s="593"/>
      <c r="DW36" s="596">
        <v>10.8</v>
      </c>
      <c r="DX36" s="621"/>
      <c r="DY36" s="621"/>
      <c r="DZ36" s="621"/>
      <c r="EA36" s="621"/>
      <c r="EB36" s="621"/>
      <c r="EC36" s="622"/>
    </row>
    <row r="37" spans="2:133" ht="11.25" customHeight="1">
      <c r="AQ37" s="670" t="s">
        <v>314</v>
      </c>
      <c r="AR37" s="671"/>
      <c r="AS37" s="671"/>
      <c r="AT37" s="671"/>
      <c r="AU37" s="671"/>
      <c r="AV37" s="671"/>
      <c r="AW37" s="671"/>
      <c r="AX37" s="671"/>
      <c r="AY37" s="672"/>
      <c r="AZ37" s="591">
        <v>230899</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5084</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820409</v>
      </c>
      <c r="CS37" s="623"/>
      <c r="CT37" s="623"/>
      <c r="CU37" s="623"/>
      <c r="CV37" s="623"/>
      <c r="CW37" s="623"/>
      <c r="CX37" s="623"/>
      <c r="CY37" s="624"/>
      <c r="CZ37" s="625">
        <v>5.3</v>
      </c>
      <c r="DA37" s="626"/>
      <c r="DB37" s="626"/>
      <c r="DC37" s="627"/>
      <c r="DD37" s="600">
        <v>814001</v>
      </c>
      <c r="DE37" s="623"/>
      <c r="DF37" s="623"/>
      <c r="DG37" s="623"/>
      <c r="DH37" s="623"/>
      <c r="DI37" s="623"/>
      <c r="DJ37" s="623"/>
      <c r="DK37" s="624"/>
      <c r="DL37" s="600">
        <v>700432</v>
      </c>
      <c r="DM37" s="623"/>
      <c r="DN37" s="623"/>
      <c r="DO37" s="623"/>
      <c r="DP37" s="623"/>
      <c r="DQ37" s="623"/>
      <c r="DR37" s="623"/>
      <c r="DS37" s="623"/>
      <c r="DT37" s="623"/>
      <c r="DU37" s="623"/>
      <c r="DV37" s="624"/>
      <c r="DW37" s="596">
        <v>6.2</v>
      </c>
      <c r="DX37" s="621"/>
      <c r="DY37" s="621"/>
      <c r="DZ37" s="621"/>
      <c r="EA37" s="621"/>
      <c r="EB37" s="621"/>
      <c r="EC37" s="622"/>
    </row>
    <row r="38" spans="2:133" ht="11.25" customHeight="1">
      <c r="AQ38" s="670" t="s">
        <v>317</v>
      </c>
      <c r="AR38" s="671"/>
      <c r="AS38" s="671"/>
      <c r="AT38" s="671"/>
      <c r="AU38" s="671"/>
      <c r="AV38" s="671"/>
      <c r="AW38" s="671"/>
      <c r="AX38" s="671"/>
      <c r="AY38" s="672"/>
      <c r="AZ38" s="591">
        <v>151491</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9398</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1953686</v>
      </c>
      <c r="CS38" s="592"/>
      <c r="CT38" s="592"/>
      <c r="CU38" s="592"/>
      <c r="CV38" s="592"/>
      <c r="CW38" s="592"/>
      <c r="CX38" s="592"/>
      <c r="CY38" s="593"/>
      <c r="CZ38" s="625">
        <v>12.7</v>
      </c>
      <c r="DA38" s="626"/>
      <c r="DB38" s="626"/>
      <c r="DC38" s="627"/>
      <c r="DD38" s="600">
        <v>1832740</v>
      </c>
      <c r="DE38" s="592"/>
      <c r="DF38" s="592"/>
      <c r="DG38" s="592"/>
      <c r="DH38" s="592"/>
      <c r="DI38" s="592"/>
      <c r="DJ38" s="592"/>
      <c r="DK38" s="593"/>
      <c r="DL38" s="600">
        <v>1370411</v>
      </c>
      <c r="DM38" s="592"/>
      <c r="DN38" s="592"/>
      <c r="DO38" s="592"/>
      <c r="DP38" s="592"/>
      <c r="DQ38" s="592"/>
      <c r="DR38" s="592"/>
      <c r="DS38" s="592"/>
      <c r="DT38" s="592"/>
      <c r="DU38" s="592"/>
      <c r="DV38" s="593"/>
      <c r="DW38" s="596">
        <v>12.2</v>
      </c>
      <c r="DX38" s="621"/>
      <c r="DY38" s="621"/>
      <c r="DZ38" s="621"/>
      <c r="EA38" s="621"/>
      <c r="EB38" s="621"/>
      <c r="EC38" s="622"/>
    </row>
    <row r="39" spans="2:133" ht="11.25" customHeight="1">
      <c r="AQ39" s="670" t="s">
        <v>320</v>
      </c>
      <c r="AR39" s="671"/>
      <c r="AS39" s="671"/>
      <c r="AT39" s="671"/>
      <c r="AU39" s="671"/>
      <c r="AV39" s="671"/>
      <c r="AW39" s="671"/>
      <c r="AX39" s="671"/>
      <c r="AY39" s="672"/>
      <c r="AZ39" s="591">
        <v>4731</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96</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74407</v>
      </c>
      <c r="CS39" s="623"/>
      <c r="CT39" s="623"/>
      <c r="CU39" s="623"/>
      <c r="CV39" s="623"/>
      <c r="CW39" s="623"/>
      <c r="CX39" s="623"/>
      <c r="CY39" s="624"/>
      <c r="CZ39" s="625">
        <v>0.5</v>
      </c>
      <c r="DA39" s="626"/>
      <c r="DB39" s="626"/>
      <c r="DC39" s="627"/>
      <c r="DD39" s="600">
        <v>55848</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326951</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80</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23033</v>
      </c>
      <c r="CS40" s="592"/>
      <c r="CT40" s="592"/>
      <c r="CU40" s="592"/>
      <c r="CV40" s="592"/>
      <c r="CW40" s="592"/>
      <c r="CX40" s="592"/>
      <c r="CY40" s="593"/>
      <c r="CZ40" s="625">
        <v>0.1</v>
      </c>
      <c r="DA40" s="626"/>
      <c r="DB40" s="626"/>
      <c r="DC40" s="627"/>
      <c r="DD40" s="600">
        <v>33</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741105</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276</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3599297</v>
      </c>
      <c r="CS42" s="592"/>
      <c r="CT42" s="592"/>
      <c r="CU42" s="592"/>
      <c r="CV42" s="592"/>
      <c r="CW42" s="592"/>
      <c r="CX42" s="592"/>
      <c r="CY42" s="593"/>
      <c r="CZ42" s="625">
        <v>23.3</v>
      </c>
      <c r="DA42" s="674"/>
      <c r="DB42" s="674"/>
      <c r="DC42" s="675"/>
      <c r="DD42" s="600">
        <v>1790434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77969</v>
      </c>
      <c r="CS43" s="623"/>
      <c r="CT43" s="623"/>
      <c r="CU43" s="623"/>
      <c r="CV43" s="623"/>
      <c r="CW43" s="623"/>
      <c r="CX43" s="623"/>
      <c r="CY43" s="624"/>
      <c r="CZ43" s="625">
        <v>0.5</v>
      </c>
      <c r="DA43" s="626"/>
      <c r="DB43" s="626"/>
      <c r="DC43" s="627"/>
      <c r="DD43" s="600">
        <v>77969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288</v>
      </c>
      <c r="CE44" s="698"/>
      <c r="CF44" s="588" t="s">
        <v>337</v>
      </c>
      <c r="CG44" s="589"/>
      <c r="CH44" s="589"/>
      <c r="CI44" s="589"/>
      <c r="CJ44" s="589"/>
      <c r="CK44" s="589"/>
      <c r="CL44" s="589"/>
      <c r="CM44" s="589"/>
      <c r="CN44" s="589"/>
      <c r="CO44" s="589"/>
      <c r="CP44" s="589"/>
      <c r="CQ44" s="590"/>
      <c r="CR44" s="591">
        <v>3585779</v>
      </c>
      <c r="CS44" s="592"/>
      <c r="CT44" s="592"/>
      <c r="CU44" s="592"/>
      <c r="CV44" s="592"/>
      <c r="CW44" s="592"/>
      <c r="CX44" s="592"/>
      <c r="CY44" s="593"/>
      <c r="CZ44" s="625">
        <v>23.2</v>
      </c>
      <c r="DA44" s="674"/>
      <c r="DB44" s="674"/>
      <c r="DC44" s="675"/>
      <c r="DD44" s="600">
        <v>1790211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1054212</v>
      </c>
      <c r="CS45" s="623"/>
      <c r="CT45" s="623"/>
      <c r="CU45" s="623"/>
      <c r="CV45" s="623"/>
      <c r="CW45" s="623"/>
      <c r="CX45" s="623"/>
      <c r="CY45" s="624"/>
      <c r="CZ45" s="625">
        <v>6.8</v>
      </c>
      <c r="DA45" s="626"/>
      <c r="DB45" s="626"/>
      <c r="DC45" s="627"/>
      <c r="DD45" s="600">
        <v>148596</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2497978</v>
      </c>
      <c r="CS46" s="592"/>
      <c r="CT46" s="592"/>
      <c r="CU46" s="592"/>
      <c r="CV46" s="592"/>
      <c r="CW46" s="592"/>
      <c r="CX46" s="592"/>
      <c r="CY46" s="593"/>
      <c r="CZ46" s="625">
        <v>16.2</v>
      </c>
      <c r="DA46" s="674"/>
      <c r="DB46" s="674"/>
      <c r="DC46" s="675"/>
      <c r="DD46" s="600">
        <v>1608026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13518</v>
      </c>
      <c r="CS47" s="623"/>
      <c r="CT47" s="623"/>
      <c r="CU47" s="623"/>
      <c r="CV47" s="623"/>
      <c r="CW47" s="623"/>
      <c r="CX47" s="623"/>
      <c r="CY47" s="624"/>
      <c r="CZ47" s="625">
        <v>0.1</v>
      </c>
      <c r="DA47" s="626"/>
      <c r="DB47" s="626"/>
      <c r="DC47" s="627"/>
      <c r="DD47" s="600">
        <v>223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342</v>
      </c>
      <c r="CS48" s="592"/>
      <c r="CT48" s="592"/>
      <c r="CU48" s="592"/>
      <c r="CV48" s="592"/>
      <c r="CW48" s="592"/>
      <c r="CX48" s="592"/>
      <c r="CY48" s="593"/>
      <c r="CZ48" s="625" t="s">
        <v>342</v>
      </c>
      <c r="DA48" s="674"/>
      <c r="DB48" s="674"/>
      <c r="DC48" s="675"/>
      <c r="DD48" s="600" t="s">
        <v>342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15444052</v>
      </c>
      <c r="CS49" s="659"/>
      <c r="CT49" s="659"/>
      <c r="CU49" s="659"/>
      <c r="CV49" s="659"/>
      <c r="CW49" s="659"/>
      <c r="CX49" s="659"/>
      <c r="CY49" s="686"/>
      <c r="CZ49" s="687">
        <v>100</v>
      </c>
      <c r="DA49" s="688"/>
      <c r="DB49" s="688"/>
      <c r="DC49" s="689"/>
      <c r="DD49" s="690">
        <v>11432603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49.5" customHeight="1" thickTop="1">
      <c r="A7" s="209">
        <v>1</v>
      </c>
      <c r="B7" s="717" t="s">
        <v>366</v>
      </c>
      <c r="C7" s="718"/>
      <c r="D7" s="718"/>
      <c r="E7" s="718"/>
      <c r="F7" s="718"/>
      <c r="G7" s="718"/>
      <c r="H7" s="718"/>
      <c r="I7" s="718"/>
      <c r="J7" s="718"/>
      <c r="K7" s="718"/>
      <c r="L7" s="718"/>
      <c r="M7" s="718"/>
      <c r="N7" s="718"/>
      <c r="O7" s="718"/>
      <c r="P7" s="719"/>
      <c r="Q7" s="720">
        <v>16582</v>
      </c>
      <c r="R7" s="721"/>
      <c r="S7" s="721"/>
      <c r="T7" s="721"/>
      <c r="U7" s="721"/>
      <c r="V7" s="721">
        <v>15450</v>
      </c>
      <c r="W7" s="721"/>
      <c r="X7" s="721"/>
      <c r="Y7" s="721"/>
      <c r="Z7" s="721"/>
      <c r="AA7" s="721">
        <f>Q7-V7</f>
        <v>1132</v>
      </c>
      <c r="AB7" s="721"/>
      <c r="AC7" s="721"/>
      <c r="AD7" s="721"/>
      <c r="AE7" s="722"/>
      <c r="AF7" s="723">
        <f>544+1</f>
        <v>545</v>
      </c>
      <c r="AG7" s="724"/>
      <c r="AH7" s="724"/>
      <c r="AI7" s="724"/>
      <c r="AJ7" s="725"/>
      <c r="AK7" s="760">
        <f>296+1</f>
        <v>297</v>
      </c>
      <c r="AL7" s="761"/>
      <c r="AM7" s="761"/>
      <c r="AN7" s="761"/>
      <c r="AO7" s="761"/>
      <c r="AP7" s="761">
        <f>15746+1</f>
        <v>15747</v>
      </c>
      <c r="AQ7" s="761"/>
      <c r="AR7" s="761"/>
      <c r="AS7" s="761"/>
      <c r="AT7" s="761"/>
      <c r="AU7" s="762" t="s">
        <v>551</v>
      </c>
      <c r="AV7" s="763"/>
      <c r="AW7" s="763"/>
      <c r="AX7" s="763"/>
      <c r="AY7" s="764"/>
      <c r="AZ7" s="203"/>
      <c r="BA7" s="203"/>
      <c r="BB7" s="203"/>
      <c r="BC7" s="203"/>
      <c r="BD7" s="203"/>
      <c r="BE7" s="204"/>
      <c r="BF7" s="204"/>
      <c r="BG7" s="204"/>
      <c r="BH7" s="204"/>
      <c r="BI7" s="204"/>
      <c r="BJ7" s="204"/>
      <c r="BK7" s="204"/>
      <c r="BL7" s="204"/>
      <c r="BM7" s="204"/>
      <c r="BN7" s="204"/>
      <c r="BO7" s="204"/>
      <c r="BP7" s="204"/>
      <c r="BQ7" s="210">
        <v>1</v>
      </c>
      <c r="BR7" s="211"/>
      <c r="BS7" s="765" t="s">
        <v>560</v>
      </c>
      <c r="BT7" s="766"/>
      <c r="BU7" s="766"/>
      <c r="BV7" s="766"/>
      <c r="BW7" s="766"/>
      <c r="BX7" s="766"/>
      <c r="BY7" s="766"/>
      <c r="BZ7" s="766"/>
      <c r="CA7" s="766"/>
      <c r="CB7" s="766"/>
      <c r="CC7" s="766"/>
      <c r="CD7" s="766"/>
      <c r="CE7" s="766"/>
      <c r="CF7" s="766"/>
      <c r="CG7" s="767"/>
      <c r="CH7" s="757">
        <v>-8</v>
      </c>
      <c r="CI7" s="758"/>
      <c r="CJ7" s="758"/>
      <c r="CK7" s="758"/>
      <c r="CL7" s="759"/>
      <c r="CM7" s="757">
        <v>107</v>
      </c>
      <c r="CN7" s="758"/>
      <c r="CO7" s="758"/>
      <c r="CP7" s="758"/>
      <c r="CQ7" s="759"/>
      <c r="CR7" s="757">
        <v>50</v>
      </c>
      <c r="CS7" s="758"/>
      <c r="CT7" s="758"/>
      <c r="CU7" s="758"/>
      <c r="CV7" s="759"/>
      <c r="CW7" s="757" t="s">
        <v>537</v>
      </c>
      <c r="CX7" s="758"/>
      <c r="CY7" s="758"/>
      <c r="CZ7" s="758"/>
      <c r="DA7" s="759"/>
      <c r="DB7" s="757" t="s">
        <v>537</v>
      </c>
      <c r="DC7" s="758"/>
      <c r="DD7" s="758"/>
      <c r="DE7" s="758"/>
      <c r="DF7" s="759"/>
      <c r="DG7" s="757" t="s">
        <v>537</v>
      </c>
      <c r="DH7" s="758"/>
      <c r="DI7" s="758"/>
      <c r="DJ7" s="758"/>
      <c r="DK7" s="759"/>
      <c r="DL7" s="757" t="s">
        <v>537</v>
      </c>
      <c r="DM7" s="758"/>
      <c r="DN7" s="758"/>
      <c r="DO7" s="758"/>
      <c r="DP7" s="759"/>
      <c r="DQ7" s="757" t="s">
        <v>537</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543</v>
      </c>
      <c r="BT8" s="755"/>
      <c r="BU8" s="755"/>
      <c r="BV8" s="755"/>
      <c r="BW8" s="755"/>
      <c r="BX8" s="755"/>
      <c r="BY8" s="755"/>
      <c r="BZ8" s="755"/>
      <c r="CA8" s="755"/>
      <c r="CB8" s="755"/>
      <c r="CC8" s="755"/>
      <c r="CD8" s="755"/>
      <c r="CE8" s="755"/>
      <c r="CF8" s="755"/>
      <c r="CG8" s="756"/>
      <c r="CH8" s="768">
        <v>-9</v>
      </c>
      <c r="CI8" s="769"/>
      <c r="CJ8" s="769"/>
      <c r="CK8" s="769"/>
      <c r="CL8" s="770"/>
      <c r="CM8" s="768">
        <v>3</v>
      </c>
      <c r="CN8" s="769"/>
      <c r="CO8" s="769"/>
      <c r="CP8" s="769"/>
      <c r="CQ8" s="770"/>
      <c r="CR8" s="768">
        <v>50</v>
      </c>
      <c r="CS8" s="769"/>
      <c r="CT8" s="769"/>
      <c r="CU8" s="769"/>
      <c r="CV8" s="770"/>
      <c r="CW8" s="768" t="s">
        <v>537</v>
      </c>
      <c r="CX8" s="769"/>
      <c r="CY8" s="769"/>
      <c r="CZ8" s="769"/>
      <c r="DA8" s="770"/>
      <c r="DB8" s="768" t="s">
        <v>537</v>
      </c>
      <c r="DC8" s="769"/>
      <c r="DD8" s="769"/>
      <c r="DE8" s="769"/>
      <c r="DF8" s="770"/>
      <c r="DG8" s="768" t="s">
        <v>537</v>
      </c>
      <c r="DH8" s="769"/>
      <c r="DI8" s="769"/>
      <c r="DJ8" s="769"/>
      <c r="DK8" s="770"/>
      <c r="DL8" s="768" t="s">
        <v>537</v>
      </c>
      <c r="DM8" s="769"/>
      <c r="DN8" s="769"/>
      <c r="DO8" s="769"/>
      <c r="DP8" s="770"/>
      <c r="DQ8" s="768" t="s">
        <v>537</v>
      </c>
      <c r="DR8" s="769"/>
      <c r="DS8" s="769"/>
      <c r="DT8" s="769"/>
      <c r="DU8" s="770"/>
      <c r="DV8" s="771"/>
      <c r="DW8" s="772"/>
      <c r="DX8" s="772"/>
      <c r="DY8" s="772"/>
      <c r="DZ8" s="773"/>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544</v>
      </c>
      <c r="BT9" s="755"/>
      <c r="BU9" s="755"/>
      <c r="BV9" s="755"/>
      <c r="BW9" s="755"/>
      <c r="BX9" s="755"/>
      <c r="BY9" s="755"/>
      <c r="BZ9" s="755"/>
      <c r="CA9" s="755"/>
      <c r="CB9" s="755"/>
      <c r="CC9" s="755"/>
      <c r="CD9" s="755"/>
      <c r="CE9" s="755"/>
      <c r="CF9" s="755"/>
      <c r="CG9" s="756"/>
      <c r="CH9" s="768">
        <v>-11</v>
      </c>
      <c r="CI9" s="769"/>
      <c r="CJ9" s="769"/>
      <c r="CK9" s="769"/>
      <c r="CL9" s="770"/>
      <c r="CM9" s="768">
        <v>64</v>
      </c>
      <c r="CN9" s="769"/>
      <c r="CO9" s="769"/>
      <c r="CP9" s="769"/>
      <c r="CQ9" s="770"/>
      <c r="CR9" s="768">
        <v>50</v>
      </c>
      <c r="CS9" s="769"/>
      <c r="CT9" s="769"/>
      <c r="CU9" s="769"/>
      <c r="CV9" s="770"/>
      <c r="CW9" s="768" t="s">
        <v>537</v>
      </c>
      <c r="CX9" s="769"/>
      <c r="CY9" s="769"/>
      <c r="CZ9" s="769"/>
      <c r="DA9" s="770"/>
      <c r="DB9" s="768" t="s">
        <v>537</v>
      </c>
      <c r="DC9" s="769"/>
      <c r="DD9" s="769"/>
      <c r="DE9" s="769"/>
      <c r="DF9" s="770"/>
      <c r="DG9" s="768" t="s">
        <v>537</v>
      </c>
      <c r="DH9" s="769"/>
      <c r="DI9" s="769"/>
      <c r="DJ9" s="769"/>
      <c r="DK9" s="770"/>
      <c r="DL9" s="768" t="s">
        <v>537</v>
      </c>
      <c r="DM9" s="769"/>
      <c r="DN9" s="769"/>
      <c r="DO9" s="769"/>
      <c r="DP9" s="770"/>
      <c r="DQ9" s="768" t="s">
        <v>537</v>
      </c>
      <c r="DR9" s="769"/>
      <c r="DS9" s="769"/>
      <c r="DT9" s="769"/>
      <c r="DU9" s="770"/>
      <c r="DV9" s="771"/>
      <c r="DW9" s="772"/>
      <c r="DX9" s="772"/>
      <c r="DY9" s="772"/>
      <c r="DZ9" s="773"/>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545</v>
      </c>
      <c r="BT10" s="755"/>
      <c r="BU10" s="755"/>
      <c r="BV10" s="755"/>
      <c r="BW10" s="755"/>
      <c r="BX10" s="755"/>
      <c r="BY10" s="755"/>
      <c r="BZ10" s="755"/>
      <c r="CA10" s="755"/>
      <c r="CB10" s="755"/>
      <c r="CC10" s="755"/>
      <c r="CD10" s="755"/>
      <c r="CE10" s="755"/>
      <c r="CF10" s="755"/>
      <c r="CG10" s="756"/>
      <c r="CH10" s="768">
        <v>1</v>
      </c>
      <c r="CI10" s="769"/>
      <c r="CJ10" s="769"/>
      <c r="CK10" s="769"/>
      <c r="CL10" s="770"/>
      <c r="CM10" s="768">
        <f>10+1</f>
        <v>11</v>
      </c>
      <c r="CN10" s="769"/>
      <c r="CO10" s="769"/>
      <c r="CP10" s="769"/>
      <c r="CQ10" s="770"/>
      <c r="CR10" s="768">
        <v>8</v>
      </c>
      <c r="CS10" s="769"/>
      <c r="CT10" s="769"/>
      <c r="CU10" s="769"/>
      <c r="CV10" s="770"/>
      <c r="CW10" s="768" t="s">
        <v>537</v>
      </c>
      <c r="CX10" s="769"/>
      <c r="CY10" s="769"/>
      <c r="CZ10" s="769"/>
      <c r="DA10" s="770"/>
      <c r="DB10" s="768" t="s">
        <v>537</v>
      </c>
      <c r="DC10" s="769"/>
      <c r="DD10" s="769"/>
      <c r="DE10" s="769"/>
      <c r="DF10" s="770"/>
      <c r="DG10" s="768" t="s">
        <v>537</v>
      </c>
      <c r="DH10" s="769"/>
      <c r="DI10" s="769"/>
      <c r="DJ10" s="769"/>
      <c r="DK10" s="770"/>
      <c r="DL10" s="768" t="s">
        <v>537</v>
      </c>
      <c r="DM10" s="769"/>
      <c r="DN10" s="769"/>
      <c r="DO10" s="769"/>
      <c r="DP10" s="770"/>
      <c r="DQ10" s="768" t="s">
        <v>537</v>
      </c>
      <c r="DR10" s="769"/>
      <c r="DS10" s="769"/>
      <c r="DT10" s="769"/>
      <c r="DU10" s="770"/>
      <c r="DV10" s="771"/>
      <c r="DW10" s="772"/>
      <c r="DX10" s="772"/>
      <c r="DY10" s="772"/>
      <c r="DZ10" s="773"/>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t="s">
        <v>546</v>
      </c>
      <c r="BS11" s="754" t="s">
        <v>547</v>
      </c>
      <c r="BT11" s="755"/>
      <c r="BU11" s="755"/>
      <c r="BV11" s="755"/>
      <c r="BW11" s="755"/>
      <c r="BX11" s="755"/>
      <c r="BY11" s="755"/>
      <c r="BZ11" s="755"/>
      <c r="CA11" s="755"/>
      <c r="CB11" s="755"/>
      <c r="CC11" s="755"/>
      <c r="CD11" s="755"/>
      <c r="CE11" s="755"/>
      <c r="CF11" s="755"/>
      <c r="CG11" s="756"/>
      <c r="CH11" s="768">
        <f>116+1</f>
        <v>117</v>
      </c>
      <c r="CI11" s="769"/>
      <c r="CJ11" s="769"/>
      <c r="CK11" s="769"/>
      <c r="CL11" s="770"/>
      <c r="CM11" s="768">
        <f>369+1</f>
        <v>370</v>
      </c>
      <c r="CN11" s="769"/>
      <c r="CO11" s="769"/>
      <c r="CP11" s="769"/>
      <c r="CQ11" s="770"/>
      <c r="CR11" s="768">
        <v>5</v>
      </c>
      <c r="CS11" s="769"/>
      <c r="CT11" s="769"/>
      <c r="CU11" s="769"/>
      <c r="CV11" s="770"/>
      <c r="CW11" s="768" t="s">
        <v>537</v>
      </c>
      <c r="CX11" s="769"/>
      <c r="CY11" s="769"/>
      <c r="CZ11" s="769"/>
      <c r="DA11" s="770"/>
      <c r="DB11" s="768" t="s">
        <v>537</v>
      </c>
      <c r="DC11" s="769"/>
      <c r="DD11" s="769"/>
      <c r="DE11" s="769"/>
      <c r="DF11" s="770"/>
      <c r="DG11" s="768">
        <v>1200</v>
      </c>
      <c r="DH11" s="769"/>
      <c r="DI11" s="769"/>
      <c r="DJ11" s="769"/>
      <c r="DK11" s="770"/>
      <c r="DL11" s="768" t="s">
        <v>537</v>
      </c>
      <c r="DM11" s="769"/>
      <c r="DN11" s="769"/>
      <c r="DO11" s="769"/>
      <c r="DP11" s="770"/>
      <c r="DQ11" s="768" t="s">
        <v>537</v>
      </c>
      <c r="DR11" s="769"/>
      <c r="DS11" s="769"/>
      <c r="DT11" s="769"/>
      <c r="DU11" s="770"/>
      <c r="DV11" s="771"/>
      <c r="DW11" s="772"/>
      <c r="DX11" s="772"/>
      <c r="DY11" s="772"/>
      <c r="DZ11" s="773"/>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548</v>
      </c>
      <c r="BT12" s="755"/>
      <c r="BU12" s="755"/>
      <c r="BV12" s="755"/>
      <c r="BW12" s="755"/>
      <c r="BX12" s="755"/>
      <c r="BY12" s="755"/>
      <c r="BZ12" s="755"/>
      <c r="CA12" s="755"/>
      <c r="CB12" s="755"/>
      <c r="CC12" s="755"/>
      <c r="CD12" s="755"/>
      <c r="CE12" s="755"/>
      <c r="CF12" s="755"/>
      <c r="CG12" s="756"/>
      <c r="CH12" s="768">
        <v>-77</v>
      </c>
      <c r="CI12" s="769"/>
      <c r="CJ12" s="769"/>
      <c r="CK12" s="769"/>
      <c r="CL12" s="770"/>
      <c r="CM12" s="768">
        <v>-23</v>
      </c>
      <c r="CN12" s="769"/>
      <c r="CO12" s="769"/>
      <c r="CP12" s="769"/>
      <c r="CQ12" s="770"/>
      <c r="CR12" s="768">
        <v>5</v>
      </c>
      <c r="CS12" s="769"/>
      <c r="CT12" s="769"/>
      <c r="CU12" s="769"/>
      <c r="CV12" s="770"/>
      <c r="CW12" s="768">
        <v>68</v>
      </c>
      <c r="CX12" s="769"/>
      <c r="CY12" s="769"/>
      <c r="CZ12" s="769"/>
      <c r="DA12" s="770"/>
      <c r="DB12" s="768">
        <v>171</v>
      </c>
      <c r="DC12" s="769"/>
      <c r="DD12" s="769"/>
      <c r="DE12" s="769"/>
      <c r="DF12" s="770"/>
      <c r="DG12" s="768" t="s">
        <v>537</v>
      </c>
      <c r="DH12" s="769"/>
      <c r="DI12" s="769"/>
      <c r="DJ12" s="769"/>
      <c r="DK12" s="770"/>
      <c r="DL12" s="768" t="s">
        <v>537</v>
      </c>
      <c r="DM12" s="769"/>
      <c r="DN12" s="769"/>
      <c r="DO12" s="769"/>
      <c r="DP12" s="770"/>
      <c r="DQ12" s="768" t="s">
        <v>537</v>
      </c>
      <c r="DR12" s="769"/>
      <c r="DS12" s="769"/>
      <c r="DT12" s="769"/>
      <c r="DU12" s="770"/>
      <c r="DV12" s="771"/>
      <c r="DW12" s="772"/>
      <c r="DX12" s="772"/>
      <c r="DY12" s="772"/>
      <c r="DZ12" s="773"/>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8"/>
      <c r="CI13" s="769"/>
      <c r="CJ13" s="769"/>
      <c r="CK13" s="769"/>
      <c r="CL13" s="770"/>
      <c r="CM13" s="768"/>
      <c r="CN13" s="769"/>
      <c r="CO13" s="769"/>
      <c r="CP13" s="769"/>
      <c r="CQ13" s="770"/>
      <c r="CR13" s="768"/>
      <c r="CS13" s="769"/>
      <c r="CT13" s="769"/>
      <c r="CU13" s="769"/>
      <c r="CV13" s="770"/>
      <c r="CW13" s="768"/>
      <c r="CX13" s="769"/>
      <c r="CY13" s="769"/>
      <c r="CZ13" s="769"/>
      <c r="DA13" s="770"/>
      <c r="DB13" s="768"/>
      <c r="DC13" s="769"/>
      <c r="DD13" s="769"/>
      <c r="DE13" s="769"/>
      <c r="DF13" s="770"/>
      <c r="DG13" s="768"/>
      <c r="DH13" s="769"/>
      <c r="DI13" s="769"/>
      <c r="DJ13" s="769"/>
      <c r="DK13" s="770"/>
      <c r="DL13" s="768"/>
      <c r="DM13" s="769"/>
      <c r="DN13" s="769"/>
      <c r="DO13" s="769"/>
      <c r="DP13" s="770"/>
      <c r="DQ13" s="768"/>
      <c r="DR13" s="769"/>
      <c r="DS13" s="769"/>
      <c r="DT13" s="769"/>
      <c r="DU13" s="770"/>
      <c r="DV13" s="771"/>
      <c r="DW13" s="772"/>
      <c r="DX13" s="772"/>
      <c r="DY13" s="772"/>
      <c r="DZ13" s="773"/>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8"/>
      <c r="CI14" s="769"/>
      <c r="CJ14" s="769"/>
      <c r="CK14" s="769"/>
      <c r="CL14" s="770"/>
      <c r="CM14" s="768"/>
      <c r="CN14" s="769"/>
      <c r="CO14" s="769"/>
      <c r="CP14" s="769"/>
      <c r="CQ14" s="770"/>
      <c r="CR14" s="768"/>
      <c r="CS14" s="769"/>
      <c r="CT14" s="769"/>
      <c r="CU14" s="769"/>
      <c r="CV14" s="770"/>
      <c r="CW14" s="768"/>
      <c r="CX14" s="769"/>
      <c r="CY14" s="769"/>
      <c r="CZ14" s="769"/>
      <c r="DA14" s="770"/>
      <c r="DB14" s="768"/>
      <c r="DC14" s="769"/>
      <c r="DD14" s="769"/>
      <c r="DE14" s="769"/>
      <c r="DF14" s="770"/>
      <c r="DG14" s="768"/>
      <c r="DH14" s="769"/>
      <c r="DI14" s="769"/>
      <c r="DJ14" s="769"/>
      <c r="DK14" s="770"/>
      <c r="DL14" s="768"/>
      <c r="DM14" s="769"/>
      <c r="DN14" s="769"/>
      <c r="DO14" s="769"/>
      <c r="DP14" s="770"/>
      <c r="DQ14" s="768"/>
      <c r="DR14" s="769"/>
      <c r="DS14" s="769"/>
      <c r="DT14" s="769"/>
      <c r="DU14" s="770"/>
      <c r="DV14" s="771"/>
      <c r="DW14" s="772"/>
      <c r="DX14" s="772"/>
      <c r="DY14" s="772"/>
      <c r="DZ14" s="773"/>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8"/>
      <c r="CI15" s="769"/>
      <c r="CJ15" s="769"/>
      <c r="CK15" s="769"/>
      <c r="CL15" s="770"/>
      <c r="CM15" s="768"/>
      <c r="CN15" s="769"/>
      <c r="CO15" s="769"/>
      <c r="CP15" s="769"/>
      <c r="CQ15" s="770"/>
      <c r="CR15" s="768"/>
      <c r="CS15" s="769"/>
      <c r="CT15" s="769"/>
      <c r="CU15" s="769"/>
      <c r="CV15" s="770"/>
      <c r="CW15" s="768"/>
      <c r="CX15" s="769"/>
      <c r="CY15" s="769"/>
      <c r="CZ15" s="769"/>
      <c r="DA15" s="770"/>
      <c r="DB15" s="768"/>
      <c r="DC15" s="769"/>
      <c r="DD15" s="769"/>
      <c r="DE15" s="769"/>
      <c r="DF15" s="770"/>
      <c r="DG15" s="768"/>
      <c r="DH15" s="769"/>
      <c r="DI15" s="769"/>
      <c r="DJ15" s="769"/>
      <c r="DK15" s="770"/>
      <c r="DL15" s="768"/>
      <c r="DM15" s="769"/>
      <c r="DN15" s="769"/>
      <c r="DO15" s="769"/>
      <c r="DP15" s="770"/>
      <c r="DQ15" s="768"/>
      <c r="DR15" s="769"/>
      <c r="DS15" s="769"/>
      <c r="DT15" s="769"/>
      <c r="DU15" s="770"/>
      <c r="DV15" s="771"/>
      <c r="DW15" s="772"/>
      <c r="DX15" s="772"/>
      <c r="DY15" s="772"/>
      <c r="DZ15" s="773"/>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8"/>
      <c r="CI16" s="769"/>
      <c r="CJ16" s="769"/>
      <c r="CK16" s="769"/>
      <c r="CL16" s="770"/>
      <c r="CM16" s="768"/>
      <c r="CN16" s="769"/>
      <c r="CO16" s="769"/>
      <c r="CP16" s="769"/>
      <c r="CQ16" s="770"/>
      <c r="CR16" s="768"/>
      <c r="CS16" s="769"/>
      <c r="CT16" s="769"/>
      <c r="CU16" s="769"/>
      <c r="CV16" s="770"/>
      <c r="CW16" s="768"/>
      <c r="CX16" s="769"/>
      <c r="CY16" s="769"/>
      <c r="CZ16" s="769"/>
      <c r="DA16" s="770"/>
      <c r="DB16" s="768"/>
      <c r="DC16" s="769"/>
      <c r="DD16" s="769"/>
      <c r="DE16" s="769"/>
      <c r="DF16" s="770"/>
      <c r="DG16" s="768"/>
      <c r="DH16" s="769"/>
      <c r="DI16" s="769"/>
      <c r="DJ16" s="769"/>
      <c r="DK16" s="770"/>
      <c r="DL16" s="768"/>
      <c r="DM16" s="769"/>
      <c r="DN16" s="769"/>
      <c r="DO16" s="769"/>
      <c r="DP16" s="770"/>
      <c r="DQ16" s="768"/>
      <c r="DR16" s="769"/>
      <c r="DS16" s="769"/>
      <c r="DT16" s="769"/>
      <c r="DU16" s="770"/>
      <c r="DV16" s="771"/>
      <c r="DW16" s="772"/>
      <c r="DX16" s="772"/>
      <c r="DY16" s="772"/>
      <c r="DZ16" s="773"/>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8"/>
      <c r="CI17" s="769"/>
      <c r="CJ17" s="769"/>
      <c r="CK17" s="769"/>
      <c r="CL17" s="770"/>
      <c r="CM17" s="768"/>
      <c r="CN17" s="769"/>
      <c r="CO17" s="769"/>
      <c r="CP17" s="769"/>
      <c r="CQ17" s="770"/>
      <c r="CR17" s="768"/>
      <c r="CS17" s="769"/>
      <c r="CT17" s="769"/>
      <c r="CU17" s="769"/>
      <c r="CV17" s="770"/>
      <c r="CW17" s="768"/>
      <c r="CX17" s="769"/>
      <c r="CY17" s="769"/>
      <c r="CZ17" s="769"/>
      <c r="DA17" s="770"/>
      <c r="DB17" s="768"/>
      <c r="DC17" s="769"/>
      <c r="DD17" s="769"/>
      <c r="DE17" s="769"/>
      <c r="DF17" s="770"/>
      <c r="DG17" s="768"/>
      <c r="DH17" s="769"/>
      <c r="DI17" s="769"/>
      <c r="DJ17" s="769"/>
      <c r="DK17" s="770"/>
      <c r="DL17" s="768"/>
      <c r="DM17" s="769"/>
      <c r="DN17" s="769"/>
      <c r="DO17" s="769"/>
      <c r="DP17" s="770"/>
      <c r="DQ17" s="768"/>
      <c r="DR17" s="769"/>
      <c r="DS17" s="769"/>
      <c r="DT17" s="769"/>
      <c r="DU17" s="770"/>
      <c r="DV17" s="771"/>
      <c r="DW17" s="772"/>
      <c r="DX17" s="772"/>
      <c r="DY17" s="772"/>
      <c r="DZ17" s="773"/>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8"/>
      <c r="CI18" s="769"/>
      <c r="CJ18" s="769"/>
      <c r="CK18" s="769"/>
      <c r="CL18" s="770"/>
      <c r="CM18" s="768"/>
      <c r="CN18" s="769"/>
      <c r="CO18" s="769"/>
      <c r="CP18" s="769"/>
      <c r="CQ18" s="770"/>
      <c r="CR18" s="768"/>
      <c r="CS18" s="769"/>
      <c r="CT18" s="769"/>
      <c r="CU18" s="769"/>
      <c r="CV18" s="770"/>
      <c r="CW18" s="768"/>
      <c r="CX18" s="769"/>
      <c r="CY18" s="769"/>
      <c r="CZ18" s="769"/>
      <c r="DA18" s="770"/>
      <c r="DB18" s="768"/>
      <c r="DC18" s="769"/>
      <c r="DD18" s="769"/>
      <c r="DE18" s="769"/>
      <c r="DF18" s="770"/>
      <c r="DG18" s="768"/>
      <c r="DH18" s="769"/>
      <c r="DI18" s="769"/>
      <c r="DJ18" s="769"/>
      <c r="DK18" s="770"/>
      <c r="DL18" s="768"/>
      <c r="DM18" s="769"/>
      <c r="DN18" s="769"/>
      <c r="DO18" s="769"/>
      <c r="DP18" s="770"/>
      <c r="DQ18" s="768"/>
      <c r="DR18" s="769"/>
      <c r="DS18" s="769"/>
      <c r="DT18" s="769"/>
      <c r="DU18" s="770"/>
      <c r="DV18" s="771"/>
      <c r="DW18" s="772"/>
      <c r="DX18" s="772"/>
      <c r="DY18" s="772"/>
      <c r="DZ18" s="773"/>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8"/>
      <c r="CI19" s="769"/>
      <c r="CJ19" s="769"/>
      <c r="CK19" s="769"/>
      <c r="CL19" s="770"/>
      <c r="CM19" s="768"/>
      <c r="CN19" s="769"/>
      <c r="CO19" s="769"/>
      <c r="CP19" s="769"/>
      <c r="CQ19" s="770"/>
      <c r="CR19" s="768"/>
      <c r="CS19" s="769"/>
      <c r="CT19" s="769"/>
      <c r="CU19" s="769"/>
      <c r="CV19" s="770"/>
      <c r="CW19" s="768"/>
      <c r="CX19" s="769"/>
      <c r="CY19" s="769"/>
      <c r="CZ19" s="769"/>
      <c r="DA19" s="770"/>
      <c r="DB19" s="768"/>
      <c r="DC19" s="769"/>
      <c r="DD19" s="769"/>
      <c r="DE19" s="769"/>
      <c r="DF19" s="770"/>
      <c r="DG19" s="768"/>
      <c r="DH19" s="769"/>
      <c r="DI19" s="769"/>
      <c r="DJ19" s="769"/>
      <c r="DK19" s="770"/>
      <c r="DL19" s="768"/>
      <c r="DM19" s="769"/>
      <c r="DN19" s="769"/>
      <c r="DO19" s="769"/>
      <c r="DP19" s="770"/>
      <c r="DQ19" s="768"/>
      <c r="DR19" s="769"/>
      <c r="DS19" s="769"/>
      <c r="DT19" s="769"/>
      <c r="DU19" s="770"/>
      <c r="DV19" s="771"/>
      <c r="DW19" s="772"/>
      <c r="DX19" s="772"/>
      <c r="DY19" s="772"/>
      <c r="DZ19" s="773"/>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8"/>
      <c r="CI20" s="769"/>
      <c r="CJ20" s="769"/>
      <c r="CK20" s="769"/>
      <c r="CL20" s="770"/>
      <c r="CM20" s="768"/>
      <c r="CN20" s="769"/>
      <c r="CO20" s="769"/>
      <c r="CP20" s="769"/>
      <c r="CQ20" s="770"/>
      <c r="CR20" s="768"/>
      <c r="CS20" s="769"/>
      <c r="CT20" s="769"/>
      <c r="CU20" s="769"/>
      <c r="CV20" s="770"/>
      <c r="CW20" s="768"/>
      <c r="CX20" s="769"/>
      <c r="CY20" s="769"/>
      <c r="CZ20" s="769"/>
      <c r="DA20" s="770"/>
      <c r="DB20" s="768"/>
      <c r="DC20" s="769"/>
      <c r="DD20" s="769"/>
      <c r="DE20" s="769"/>
      <c r="DF20" s="770"/>
      <c r="DG20" s="768"/>
      <c r="DH20" s="769"/>
      <c r="DI20" s="769"/>
      <c r="DJ20" s="769"/>
      <c r="DK20" s="770"/>
      <c r="DL20" s="768"/>
      <c r="DM20" s="769"/>
      <c r="DN20" s="769"/>
      <c r="DO20" s="769"/>
      <c r="DP20" s="770"/>
      <c r="DQ20" s="768"/>
      <c r="DR20" s="769"/>
      <c r="DS20" s="769"/>
      <c r="DT20" s="769"/>
      <c r="DU20" s="770"/>
      <c r="DV20" s="771"/>
      <c r="DW20" s="772"/>
      <c r="DX20" s="772"/>
      <c r="DY20" s="772"/>
      <c r="DZ20" s="773"/>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8"/>
      <c r="CI21" s="769"/>
      <c r="CJ21" s="769"/>
      <c r="CK21" s="769"/>
      <c r="CL21" s="770"/>
      <c r="CM21" s="768"/>
      <c r="CN21" s="769"/>
      <c r="CO21" s="769"/>
      <c r="CP21" s="769"/>
      <c r="CQ21" s="770"/>
      <c r="CR21" s="768"/>
      <c r="CS21" s="769"/>
      <c r="CT21" s="769"/>
      <c r="CU21" s="769"/>
      <c r="CV21" s="770"/>
      <c r="CW21" s="768"/>
      <c r="CX21" s="769"/>
      <c r="CY21" s="769"/>
      <c r="CZ21" s="769"/>
      <c r="DA21" s="770"/>
      <c r="DB21" s="768"/>
      <c r="DC21" s="769"/>
      <c r="DD21" s="769"/>
      <c r="DE21" s="769"/>
      <c r="DF21" s="770"/>
      <c r="DG21" s="768"/>
      <c r="DH21" s="769"/>
      <c r="DI21" s="769"/>
      <c r="DJ21" s="769"/>
      <c r="DK21" s="770"/>
      <c r="DL21" s="768"/>
      <c r="DM21" s="769"/>
      <c r="DN21" s="769"/>
      <c r="DO21" s="769"/>
      <c r="DP21" s="770"/>
      <c r="DQ21" s="768"/>
      <c r="DR21" s="769"/>
      <c r="DS21" s="769"/>
      <c r="DT21" s="769"/>
      <c r="DU21" s="770"/>
      <c r="DV21" s="771"/>
      <c r="DW21" s="772"/>
      <c r="DX21" s="772"/>
      <c r="DY21" s="772"/>
      <c r="DZ21" s="773"/>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4"/>
      <c r="R22" s="775"/>
      <c r="S22" s="775"/>
      <c r="T22" s="775"/>
      <c r="U22" s="775"/>
      <c r="V22" s="775"/>
      <c r="W22" s="775"/>
      <c r="X22" s="775"/>
      <c r="Y22" s="775"/>
      <c r="Z22" s="775"/>
      <c r="AA22" s="775"/>
      <c r="AB22" s="775"/>
      <c r="AC22" s="775"/>
      <c r="AD22" s="775"/>
      <c r="AE22" s="776"/>
      <c r="AF22" s="747"/>
      <c r="AG22" s="748"/>
      <c r="AH22" s="748"/>
      <c r="AI22" s="748"/>
      <c r="AJ22" s="749"/>
      <c r="AK22" s="789"/>
      <c r="AL22" s="790"/>
      <c r="AM22" s="790"/>
      <c r="AN22" s="790"/>
      <c r="AO22" s="790"/>
      <c r="AP22" s="790"/>
      <c r="AQ22" s="790"/>
      <c r="AR22" s="790"/>
      <c r="AS22" s="790"/>
      <c r="AT22" s="790"/>
      <c r="AU22" s="791"/>
      <c r="AV22" s="791"/>
      <c r="AW22" s="791"/>
      <c r="AX22" s="791"/>
      <c r="AY22" s="792"/>
      <c r="AZ22" s="793" t="s">
        <v>367</v>
      </c>
      <c r="BA22" s="793"/>
      <c r="BB22" s="793"/>
      <c r="BC22" s="793"/>
      <c r="BD22" s="794"/>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8"/>
      <c r="CI22" s="769"/>
      <c r="CJ22" s="769"/>
      <c r="CK22" s="769"/>
      <c r="CL22" s="770"/>
      <c r="CM22" s="768"/>
      <c r="CN22" s="769"/>
      <c r="CO22" s="769"/>
      <c r="CP22" s="769"/>
      <c r="CQ22" s="770"/>
      <c r="CR22" s="768"/>
      <c r="CS22" s="769"/>
      <c r="CT22" s="769"/>
      <c r="CU22" s="769"/>
      <c r="CV22" s="770"/>
      <c r="CW22" s="768"/>
      <c r="CX22" s="769"/>
      <c r="CY22" s="769"/>
      <c r="CZ22" s="769"/>
      <c r="DA22" s="770"/>
      <c r="DB22" s="768"/>
      <c r="DC22" s="769"/>
      <c r="DD22" s="769"/>
      <c r="DE22" s="769"/>
      <c r="DF22" s="770"/>
      <c r="DG22" s="768"/>
      <c r="DH22" s="769"/>
      <c r="DI22" s="769"/>
      <c r="DJ22" s="769"/>
      <c r="DK22" s="770"/>
      <c r="DL22" s="768"/>
      <c r="DM22" s="769"/>
      <c r="DN22" s="769"/>
      <c r="DO22" s="769"/>
      <c r="DP22" s="770"/>
      <c r="DQ22" s="768"/>
      <c r="DR22" s="769"/>
      <c r="DS22" s="769"/>
      <c r="DT22" s="769"/>
      <c r="DU22" s="770"/>
      <c r="DV22" s="771"/>
      <c r="DW22" s="772"/>
      <c r="DX22" s="772"/>
      <c r="DY22" s="772"/>
      <c r="DZ22" s="773"/>
      <c r="EA22" s="205"/>
    </row>
    <row r="23" spans="1:131" s="206" customFormat="1" ht="26.25" customHeight="1" thickBot="1">
      <c r="A23" s="215" t="s">
        <v>368</v>
      </c>
      <c r="B23" s="777" t="s">
        <v>369</v>
      </c>
      <c r="C23" s="778"/>
      <c r="D23" s="778"/>
      <c r="E23" s="778"/>
      <c r="F23" s="778"/>
      <c r="G23" s="778"/>
      <c r="H23" s="778"/>
      <c r="I23" s="778"/>
      <c r="J23" s="778"/>
      <c r="K23" s="778"/>
      <c r="L23" s="778"/>
      <c r="M23" s="778"/>
      <c r="N23" s="778"/>
      <c r="O23" s="778"/>
      <c r="P23" s="779"/>
      <c r="Q23" s="780">
        <f>SUM(Q7:U22)</f>
        <v>16582</v>
      </c>
      <c r="R23" s="781"/>
      <c r="S23" s="781"/>
      <c r="T23" s="781"/>
      <c r="U23" s="781"/>
      <c r="V23" s="781">
        <f>SUM(V7:Z22)</f>
        <v>15450</v>
      </c>
      <c r="W23" s="781"/>
      <c r="X23" s="781"/>
      <c r="Y23" s="781"/>
      <c r="Z23" s="781"/>
      <c r="AA23" s="781">
        <f>SUM(AA7:AE22)</f>
        <v>1132</v>
      </c>
      <c r="AB23" s="781"/>
      <c r="AC23" s="781"/>
      <c r="AD23" s="781"/>
      <c r="AE23" s="782"/>
      <c r="AF23" s="783">
        <f>SUM(AF7:AJ22)</f>
        <v>545</v>
      </c>
      <c r="AG23" s="781"/>
      <c r="AH23" s="781"/>
      <c r="AI23" s="781"/>
      <c r="AJ23" s="784"/>
      <c r="AK23" s="785"/>
      <c r="AL23" s="786"/>
      <c r="AM23" s="786"/>
      <c r="AN23" s="786"/>
      <c r="AO23" s="786"/>
      <c r="AP23" s="781">
        <f>SUM(AP7:AT22)</f>
        <v>15747</v>
      </c>
      <c r="AQ23" s="781"/>
      <c r="AR23" s="781"/>
      <c r="AS23" s="781"/>
      <c r="AT23" s="781"/>
      <c r="AU23" s="787"/>
      <c r="AV23" s="787"/>
      <c r="AW23" s="787"/>
      <c r="AX23" s="787"/>
      <c r="AY23" s="788"/>
      <c r="AZ23" s="796" t="s">
        <v>112</v>
      </c>
      <c r="BA23" s="797"/>
      <c r="BB23" s="797"/>
      <c r="BC23" s="797"/>
      <c r="BD23" s="798"/>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8"/>
      <c r="CI23" s="769"/>
      <c r="CJ23" s="769"/>
      <c r="CK23" s="769"/>
      <c r="CL23" s="770"/>
      <c r="CM23" s="768"/>
      <c r="CN23" s="769"/>
      <c r="CO23" s="769"/>
      <c r="CP23" s="769"/>
      <c r="CQ23" s="770"/>
      <c r="CR23" s="768"/>
      <c r="CS23" s="769"/>
      <c r="CT23" s="769"/>
      <c r="CU23" s="769"/>
      <c r="CV23" s="770"/>
      <c r="CW23" s="768"/>
      <c r="CX23" s="769"/>
      <c r="CY23" s="769"/>
      <c r="CZ23" s="769"/>
      <c r="DA23" s="770"/>
      <c r="DB23" s="768"/>
      <c r="DC23" s="769"/>
      <c r="DD23" s="769"/>
      <c r="DE23" s="769"/>
      <c r="DF23" s="770"/>
      <c r="DG23" s="768"/>
      <c r="DH23" s="769"/>
      <c r="DI23" s="769"/>
      <c r="DJ23" s="769"/>
      <c r="DK23" s="770"/>
      <c r="DL23" s="768"/>
      <c r="DM23" s="769"/>
      <c r="DN23" s="769"/>
      <c r="DO23" s="769"/>
      <c r="DP23" s="770"/>
      <c r="DQ23" s="768"/>
      <c r="DR23" s="769"/>
      <c r="DS23" s="769"/>
      <c r="DT23" s="769"/>
      <c r="DU23" s="770"/>
      <c r="DV23" s="771"/>
      <c r="DW23" s="772"/>
      <c r="DX23" s="772"/>
      <c r="DY23" s="772"/>
      <c r="DZ23" s="773"/>
      <c r="EA23" s="205"/>
    </row>
    <row r="24" spans="1:131" s="206" customFormat="1" ht="26.25" customHeight="1">
      <c r="A24" s="795" t="s">
        <v>370</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8"/>
      <c r="CI24" s="769"/>
      <c r="CJ24" s="769"/>
      <c r="CK24" s="769"/>
      <c r="CL24" s="770"/>
      <c r="CM24" s="768"/>
      <c r="CN24" s="769"/>
      <c r="CO24" s="769"/>
      <c r="CP24" s="769"/>
      <c r="CQ24" s="770"/>
      <c r="CR24" s="768"/>
      <c r="CS24" s="769"/>
      <c r="CT24" s="769"/>
      <c r="CU24" s="769"/>
      <c r="CV24" s="770"/>
      <c r="CW24" s="768"/>
      <c r="CX24" s="769"/>
      <c r="CY24" s="769"/>
      <c r="CZ24" s="769"/>
      <c r="DA24" s="770"/>
      <c r="DB24" s="768"/>
      <c r="DC24" s="769"/>
      <c r="DD24" s="769"/>
      <c r="DE24" s="769"/>
      <c r="DF24" s="770"/>
      <c r="DG24" s="768"/>
      <c r="DH24" s="769"/>
      <c r="DI24" s="769"/>
      <c r="DJ24" s="769"/>
      <c r="DK24" s="770"/>
      <c r="DL24" s="768"/>
      <c r="DM24" s="769"/>
      <c r="DN24" s="769"/>
      <c r="DO24" s="769"/>
      <c r="DP24" s="770"/>
      <c r="DQ24" s="768"/>
      <c r="DR24" s="769"/>
      <c r="DS24" s="769"/>
      <c r="DT24" s="769"/>
      <c r="DU24" s="770"/>
      <c r="DV24" s="771"/>
      <c r="DW24" s="772"/>
      <c r="DX24" s="772"/>
      <c r="DY24" s="772"/>
      <c r="DZ24" s="773"/>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8"/>
      <c r="CI25" s="769"/>
      <c r="CJ25" s="769"/>
      <c r="CK25" s="769"/>
      <c r="CL25" s="770"/>
      <c r="CM25" s="768"/>
      <c r="CN25" s="769"/>
      <c r="CO25" s="769"/>
      <c r="CP25" s="769"/>
      <c r="CQ25" s="770"/>
      <c r="CR25" s="768"/>
      <c r="CS25" s="769"/>
      <c r="CT25" s="769"/>
      <c r="CU25" s="769"/>
      <c r="CV25" s="770"/>
      <c r="CW25" s="768"/>
      <c r="CX25" s="769"/>
      <c r="CY25" s="769"/>
      <c r="CZ25" s="769"/>
      <c r="DA25" s="770"/>
      <c r="DB25" s="768"/>
      <c r="DC25" s="769"/>
      <c r="DD25" s="769"/>
      <c r="DE25" s="769"/>
      <c r="DF25" s="770"/>
      <c r="DG25" s="768"/>
      <c r="DH25" s="769"/>
      <c r="DI25" s="769"/>
      <c r="DJ25" s="769"/>
      <c r="DK25" s="770"/>
      <c r="DL25" s="768"/>
      <c r="DM25" s="769"/>
      <c r="DN25" s="769"/>
      <c r="DO25" s="769"/>
      <c r="DP25" s="770"/>
      <c r="DQ25" s="768"/>
      <c r="DR25" s="769"/>
      <c r="DS25" s="769"/>
      <c r="DT25" s="769"/>
      <c r="DU25" s="770"/>
      <c r="DV25" s="771"/>
      <c r="DW25" s="772"/>
      <c r="DX25" s="772"/>
      <c r="DY25" s="772"/>
      <c r="DZ25" s="773"/>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9" t="s">
        <v>375</v>
      </c>
      <c r="AG26" s="800"/>
      <c r="AH26" s="800"/>
      <c r="AI26" s="800"/>
      <c r="AJ26" s="801"/>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8"/>
      <c r="CI26" s="769"/>
      <c r="CJ26" s="769"/>
      <c r="CK26" s="769"/>
      <c r="CL26" s="770"/>
      <c r="CM26" s="768"/>
      <c r="CN26" s="769"/>
      <c r="CO26" s="769"/>
      <c r="CP26" s="769"/>
      <c r="CQ26" s="770"/>
      <c r="CR26" s="768"/>
      <c r="CS26" s="769"/>
      <c r="CT26" s="769"/>
      <c r="CU26" s="769"/>
      <c r="CV26" s="770"/>
      <c r="CW26" s="768"/>
      <c r="CX26" s="769"/>
      <c r="CY26" s="769"/>
      <c r="CZ26" s="769"/>
      <c r="DA26" s="770"/>
      <c r="DB26" s="768"/>
      <c r="DC26" s="769"/>
      <c r="DD26" s="769"/>
      <c r="DE26" s="769"/>
      <c r="DF26" s="770"/>
      <c r="DG26" s="768"/>
      <c r="DH26" s="769"/>
      <c r="DI26" s="769"/>
      <c r="DJ26" s="769"/>
      <c r="DK26" s="770"/>
      <c r="DL26" s="768"/>
      <c r="DM26" s="769"/>
      <c r="DN26" s="769"/>
      <c r="DO26" s="769"/>
      <c r="DP26" s="770"/>
      <c r="DQ26" s="768"/>
      <c r="DR26" s="769"/>
      <c r="DS26" s="769"/>
      <c r="DT26" s="769"/>
      <c r="DU26" s="770"/>
      <c r="DV26" s="771"/>
      <c r="DW26" s="772"/>
      <c r="DX26" s="772"/>
      <c r="DY26" s="772"/>
      <c r="DZ26" s="773"/>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2"/>
      <c r="AG27" s="803"/>
      <c r="AH27" s="803"/>
      <c r="AI27" s="803"/>
      <c r="AJ27" s="804"/>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8"/>
      <c r="CI27" s="769"/>
      <c r="CJ27" s="769"/>
      <c r="CK27" s="769"/>
      <c r="CL27" s="770"/>
      <c r="CM27" s="768"/>
      <c r="CN27" s="769"/>
      <c r="CO27" s="769"/>
      <c r="CP27" s="769"/>
      <c r="CQ27" s="770"/>
      <c r="CR27" s="768"/>
      <c r="CS27" s="769"/>
      <c r="CT27" s="769"/>
      <c r="CU27" s="769"/>
      <c r="CV27" s="770"/>
      <c r="CW27" s="768"/>
      <c r="CX27" s="769"/>
      <c r="CY27" s="769"/>
      <c r="CZ27" s="769"/>
      <c r="DA27" s="770"/>
      <c r="DB27" s="768"/>
      <c r="DC27" s="769"/>
      <c r="DD27" s="769"/>
      <c r="DE27" s="769"/>
      <c r="DF27" s="770"/>
      <c r="DG27" s="768"/>
      <c r="DH27" s="769"/>
      <c r="DI27" s="769"/>
      <c r="DJ27" s="769"/>
      <c r="DK27" s="770"/>
      <c r="DL27" s="768"/>
      <c r="DM27" s="769"/>
      <c r="DN27" s="769"/>
      <c r="DO27" s="769"/>
      <c r="DP27" s="770"/>
      <c r="DQ27" s="768"/>
      <c r="DR27" s="769"/>
      <c r="DS27" s="769"/>
      <c r="DT27" s="769"/>
      <c r="DU27" s="770"/>
      <c r="DV27" s="771"/>
      <c r="DW27" s="772"/>
      <c r="DX27" s="772"/>
      <c r="DY27" s="772"/>
      <c r="DZ27" s="773"/>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4102</v>
      </c>
      <c r="R28" s="809"/>
      <c r="S28" s="809"/>
      <c r="T28" s="809"/>
      <c r="U28" s="809"/>
      <c r="V28" s="809">
        <f>3837+1</f>
        <v>3838</v>
      </c>
      <c r="W28" s="809"/>
      <c r="X28" s="809"/>
      <c r="Y28" s="809"/>
      <c r="Z28" s="809"/>
      <c r="AA28" s="809">
        <f>Q28-V28+1</f>
        <v>265</v>
      </c>
      <c r="AB28" s="809"/>
      <c r="AC28" s="809"/>
      <c r="AD28" s="809"/>
      <c r="AE28" s="810"/>
      <c r="AF28" s="811">
        <v>265</v>
      </c>
      <c r="AG28" s="809"/>
      <c r="AH28" s="809"/>
      <c r="AI28" s="809"/>
      <c r="AJ28" s="812"/>
      <c r="AK28" s="813">
        <v>227</v>
      </c>
      <c r="AL28" s="805"/>
      <c r="AM28" s="805"/>
      <c r="AN28" s="805"/>
      <c r="AO28" s="805"/>
      <c r="AP28" s="805" t="s">
        <v>537</v>
      </c>
      <c r="AQ28" s="805"/>
      <c r="AR28" s="805"/>
      <c r="AS28" s="805"/>
      <c r="AT28" s="805"/>
      <c r="AU28" s="805" t="s">
        <v>537</v>
      </c>
      <c r="AV28" s="805"/>
      <c r="AW28" s="805"/>
      <c r="AX28" s="805"/>
      <c r="AY28" s="805"/>
      <c r="AZ28" s="805" t="s">
        <v>537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8"/>
      <c r="CI28" s="769"/>
      <c r="CJ28" s="769"/>
      <c r="CK28" s="769"/>
      <c r="CL28" s="770"/>
      <c r="CM28" s="768"/>
      <c r="CN28" s="769"/>
      <c r="CO28" s="769"/>
      <c r="CP28" s="769"/>
      <c r="CQ28" s="770"/>
      <c r="CR28" s="768"/>
      <c r="CS28" s="769"/>
      <c r="CT28" s="769"/>
      <c r="CU28" s="769"/>
      <c r="CV28" s="770"/>
      <c r="CW28" s="768"/>
      <c r="CX28" s="769"/>
      <c r="CY28" s="769"/>
      <c r="CZ28" s="769"/>
      <c r="DA28" s="770"/>
      <c r="DB28" s="768"/>
      <c r="DC28" s="769"/>
      <c r="DD28" s="769"/>
      <c r="DE28" s="769"/>
      <c r="DF28" s="770"/>
      <c r="DG28" s="768"/>
      <c r="DH28" s="769"/>
      <c r="DI28" s="769"/>
      <c r="DJ28" s="769"/>
      <c r="DK28" s="770"/>
      <c r="DL28" s="768"/>
      <c r="DM28" s="769"/>
      <c r="DN28" s="769"/>
      <c r="DO28" s="769"/>
      <c r="DP28" s="770"/>
      <c r="DQ28" s="768"/>
      <c r="DR28" s="769"/>
      <c r="DS28" s="769"/>
      <c r="DT28" s="769"/>
      <c r="DU28" s="770"/>
      <c r="DV28" s="771"/>
      <c r="DW28" s="772"/>
      <c r="DX28" s="772"/>
      <c r="DY28" s="772"/>
      <c r="DZ28" s="773"/>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269</v>
      </c>
      <c r="R29" s="745"/>
      <c r="S29" s="745"/>
      <c r="T29" s="745"/>
      <c r="U29" s="745"/>
      <c r="V29" s="745">
        <f>252+1</f>
        <v>253</v>
      </c>
      <c r="W29" s="745"/>
      <c r="X29" s="745"/>
      <c r="Y29" s="745"/>
      <c r="Z29" s="745"/>
      <c r="AA29" s="745">
        <f>Q29-V29</f>
        <v>16</v>
      </c>
      <c r="AB29" s="745"/>
      <c r="AC29" s="745"/>
      <c r="AD29" s="745"/>
      <c r="AE29" s="746"/>
      <c r="AF29" s="747">
        <v>16</v>
      </c>
      <c r="AG29" s="748"/>
      <c r="AH29" s="748"/>
      <c r="AI29" s="748"/>
      <c r="AJ29" s="749"/>
      <c r="AK29" s="816">
        <f>99+1</f>
        <v>100</v>
      </c>
      <c r="AL29" s="817"/>
      <c r="AM29" s="817"/>
      <c r="AN29" s="817"/>
      <c r="AO29" s="817"/>
      <c r="AP29" s="817">
        <f>146</f>
        <v>146</v>
      </c>
      <c r="AQ29" s="817"/>
      <c r="AR29" s="817"/>
      <c r="AS29" s="817"/>
      <c r="AT29" s="817"/>
      <c r="AU29" s="817">
        <v>58</v>
      </c>
      <c r="AV29" s="817"/>
      <c r="AW29" s="817"/>
      <c r="AX29" s="817"/>
      <c r="AY29" s="817"/>
      <c r="AZ29" s="817" t="s">
        <v>537</v>
      </c>
      <c r="BA29" s="817"/>
      <c r="BB29" s="817"/>
      <c r="BC29" s="817"/>
      <c r="BD29" s="817"/>
      <c r="BE29" s="814" t="s">
        <v>553</v>
      </c>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8"/>
      <c r="CI29" s="769"/>
      <c r="CJ29" s="769"/>
      <c r="CK29" s="769"/>
      <c r="CL29" s="770"/>
      <c r="CM29" s="768"/>
      <c r="CN29" s="769"/>
      <c r="CO29" s="769"/>
      <c r="CP29" s="769"/>
      <c r="CQ29" s="770"/>
      <c r="CR29" s="768"/>
      <c r="CS29" s="769"/>
      <c r="CT29" s="769"/>
      <c r="CU29" s="769"/>
      <c r="CV29" s="770"/>
      <c r="CW29" s="768"/>
      <c r="CX29" s="769"/>
      <c r="CY29" s="769"/>
      <c r="CZ29" s="769"/>
      <c r="DA29" s="770"/>
      <c r="DB29" s="768"/>
      <c r="DC29" s="769"/>
      <c r="DD29" s="769"/>
      <c r="DE29" s="769"/>
      <c r="DF29" s="770"/>
      <c r="DG29" s="768"/>
      <c r="DH29" s="769"/>
      <c r="DI29" s="769"/>
      <c r="DJ29" s="769"/>
      <c r="DK29" s="770"/>
      <c r="DL29" s="768"/>
      <c r="DM29" s="769"/>
      <c r="DN29" s="769"/>
      <c r="DO29" s="769"/>
      <c r="DP29" s="770"/>
      <c r="DQ29" s="768"/>
      <c r="DR29" s="769"/>
      <c r="DS29" s="769"/>
      <c r="DT29" s="769"/>
      <c r="DU29" s="770"/>
      <c r="DV29" s="771"/>
      <c r="DW29" s="772"/>
      <c r="DX29" s="772"/>
      <c r="DY29" s="772"/>
      <c r="DZ29" s="773"/>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f>311+1</f>
        <v>312</v>
      </c>
      <c r="R30" s="745"/>
      <c r="S30" s="745"/>
      <c r="T30" s="745"/>
      <c r="U30" s="745"/>
      <c r="V30" s="745">
        <f>307+1</f>
        <v>308</v>
      </c>
      <c r="W30" s="745"/>
      <c r="X30" s="745"/>
      <c r="Y30" s="745"/>
      <c r="Z30" s="745"/>
      <c r="AA30" s="745">
        <f t="shared" ref="AA30:AA34" si="0">Q30-V30</f>
        <v>4</v>
      </c>
      <c r="AB30" s="745"/>
      <c r="AC30" s="745"/>
      <c r="AD30" s="745"/>
      <c r="AE30" s="746"/>
      <c r="AF30" s="747">
        <v>4</v>
      </c>
      <c r="AG30" s="748"/>
      <c r="AH30" s="748"/>
      <c r="AI30" s="748"/>
      <c r="AJ30" s="749"/>
      <c r="AK30" s="816">
        <v>66</v>
      </c>
      <c r="AL30" s="817"/>
      <c r="AM30" s="817"/>
      <c r="AN30" s="817"/>
      <c r="AO30" s="817"/>
      <c r="AP30" s="817" t="s">
        <v>537</v>
      </c>
      <c r="AQ30" s="817"/>
      <c r="AR30" s="817"/>
      <c r="AS30" s="817"/>
      <c r="AT30" s="817"/>
      <c r="AU30" s="817" t="s">
        <v>537</v>
      </c>
      <c r="AV30" s="817"/>
      <c r="AW30" s="817"/>
      <c r="AX30" s="817"/>
      <c r="AY30" s="817"/>
      <c r="AZ30" s="817" t="s">
        <v>537</v>
      </c>
      <c r="BA30" s="817"/>
      <c r="BB30" s="817"/>
      <c r="BC30" s="817"/>
      <c r="BD30" s="817"/>
      <c r="BE30" s="818"/>
      <c r="BF30" s="818"/>
      <c r="BG30" s="818"/>
      <c r="BH30" s="818"/>
      <c r="BI30" s="819"/>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8"/>
      <c r="CI30" s="769"/>
      <c r="CJ30" s="769"/>
      <c r="CK30" s="769"/>
      <c r="CL30" s="770"/>
      <c r="CM30" s="768"/>
      <c r="CN30" s="769"/>
      <c r="CO30" s="769"/>
      <c r="CP30" s="769"/>
      <c r="CQ30" s="770"/>
      <c r="CR30" s="768"/>
      <c r="CS30" s="769"/>
      <c r="CT30" s="769"/>
      <c r="CU30" s="769"/>
      <c r="CV30" s="770"/>
      <c r="CW30" s="768"/>
      <c r="CX30" s="769"/>
      <c r="CY30" s="769"/>
      <c r="CZ30" s="769"/>
      <c r="DA30" s="770"/>
      <c r="DB30" s="768"/>
      <c r="DC30" s="769"/>
      <c r="DD30" s="769"/>
      <c r="DE30" s="769"/>
      <c r="DF30" s="770"/>
      <c r="DG30" s="768"/>
      <c r="DH30" s="769"/>
      <c r="DI30" s="769"/>
      <c r="DJ30" s="769"/>
      <c r="DK30" s="770"/>
      <c r="DL30" s="768"/>
      <c r="DM30" s="769"/>
      <c r="DN30" s="769"/>
      <c r="DO30" s="769"/>
      <c r="DP30" s="770"/>
      <c r="DQ30" s="768"/>
      <c r="DR30" s="769"/>
      <c r="DS30" s="769"/>
      <c r="DT30" s="769"/>
      <c r="DU30" s="770"/>
      <c r="DV30" s="771"/>
      <c r="DW30" s="772"/>
      <c r="DX30" s="772"/>
      <c r="DY30" s="772"/>
      <c r="DZ30" s="773"/>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f>486+1</f>
        <v>487</v>
      </c>
      <c r="R31" s="745"/>
      <c r="S31" s="745"/>
      <c r="T31" s="745"/>
      <c r="U31" s="745"/>
      <c r="V31" s="745">
        <f>466</f>
        <v>466</v>
      </c>
      <c r="W31" s="745"/>
      <c r="X31" s="745"/>
      <c r="Y31" s="745"/>
      <c r="Z31" s="745"/>
      <c r="AA31" s="745">
        <f>Q31-V31-1</f>
        <v>20</v>
      </c>
      <c r="AB31" s="745"/>
      <c r="AC31" s="745"/>
      <c r="AD31" s="745"/>
      <c r="AE31" s="746"/>
      <c r="AF31" s="747">
        <v>616</v>
      </c>
      <c r="AG31" s="748"/>
      <c r="AH31" s="748"/>
      <c r="AI31" s="748"/>
      <c r="AJ31" s="749"/>
      <c r="AK31" s="816">
        <v>151</v>
      </c>
      <c r="AL31" s="817"/>
      <c r="AM31" s="817"/>
      <c r="AN31" s="817"/>
      <c r="AO31" s="817"/>
      <c r="AP31" s="817">
        <f>3198+1</f>
        <v>3199</v>
      </c>
      <c r="AQ31" s="817"/>
      <c r="AR31" s="817"/>
      <c r="AS31" s="817"/>
      <c r="AT31" s="817"/>
      <c r="AU31" s="817">
        <v>838</v>
      </c>
      <c r="AV31" s="817"/>
      <c r="AW31" s="817"/>
      <c r="AX31" s="817"/>
      <c r="AY31" s="817"/>
      <c r="AZ31" s="817" t="s">
        <v>537</v>
      </c>
      <c r="BA31" s="817"/>
      <c r="BB31" s="817"/>
      <c r="BC31" s="817"/>
      <c r="BD31" s="817"/>
      <c r="BE31" s="818" t="s">
        <v>384</v>
      </c>
      <c r="BF31" s="818"/>
      <c r="BG31" s="818"/>
      <c r="BH31" s="818"/>
      <c r="BI31" s="819"/>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8"/>
      <c r="CI31" s="769"/>
      <c r="CJ31" s="769"/>
      <c r="CK31" s="769"/>
      <c r="CL31" s="770"/>
      <c r="CM31" s="768"/>
      <c r="CN31" s="769"/>
      <c r="CO31" s="769"/>
      <c r="CP31" s="769"/>
      <c r="CQ31" s="770"/>
      <c r="CR31" s="768"/>
      <c r="CS31" s="769"/>
      <c r="CT31" s="769"/>
      <c r="CU31" s="769"/>
      <c r="CV31" s="770"/>
      <c r="CW31" s="768"/>
      <c r="CX31" s="769"/>
      <c r="CY31" s="769"/>
      <c r="CZ31" s="769"/>
      <c r="DA31" s="770"/>
      <c r="DB31" s="768"/>
      <c r="DC31" s="769"/>
      <c r="DD31" s="769"/>
      <c r="DE31" s="769"/>
      <c r="DF31" s="770"/>
      <c r="DG31" s="768"/>
      <c r="DH31" s="769"/>
      <c r="DI31" s="769"/>
      <c r="DJ31" s="769"/>
      <c r="DK31" s="770"/>
      <c r="DL31" s="768"/>
      <c r="DM31" s="769"/>
      <c r="DN31" s="769"/>
      <c r="DO31" s="769"/>
      <c r="DP31" s="770"/>
      <c r="DQ31" s="768"/>
      <c r="DR31" s="769"/>
      <c r="DS31" s="769"/>
      <c r="DT31" s="769"/>
      <c r="DU31" s="770"/>
      <c r="DV31" s="771"/>
      <c r="DW31" s="772"/>
      <c r="DX31" s="772"/>
      <c r="DY31" s="772"/>
      <c r="DZ31" s="773"/>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f>351</f>
        <v>351</v>
      </c>
      <c r="R32" s="745"/>
      <c r="S32" s="745"/>
      <c r="T32" s="745"/>
      <c r="U32" s="745"/>
      <c r="V32" s="745">
        <f>320</f>
        <v>320</v>
      </c>
      <c r="W32" s="745"/>
      <c r="X32" s="745"/>
      <c r="Y32" s="745"/>
      <c r="Z32" s="745"/>
      <c r="AA32" s="745">
        <f t="shared" si="0"/>
        <v>31</v>
      </c>
      <c r="AB32" s="745"/>
      <c r="AC32" s="745"/>
      <c r="AD32" s="745"/>
      <c r="AE32" s="746"/>
      <c r="AF32" s="747">
        <v>31</v>
      </c>
      <c r="AG32" s="748"/>
      <c r="AH32" s="748"/>
      <c r="AI32" s="748"/>
      <c r="AJ32" s="749"/>
      <c r="AK32" s="816">
        <v>230</v>
      </c>
      <c r="AL32" s="817"/>
      <c r="AM32" s="817"/>
      <c r="AN32" s="817"/>
      <c r="AO32" s="817"/>
      <c r="AP32" s="817">
        <f>2588+1</f>
        <v>2589</v>
      </c>
      <c r="AQ32" s="817"/>
      <c r="AR32" s="817"/>
      <c r="AS32" s="817"/>
      <c r="AT32" s="817"/>
      <c r="AU32" s="817">
        <f>2148+1</f>
        <v>2149</v>
      </c>
      <c r="AV32" s="817"/>
      <c r="AW32" s="817"/>
      <c r="AX32" s="817"/>
      <c r="AY32" s="817"/>
      <c r="AZ32" s="817" t="s">
        <v>537</v>
      </c>
      <c r="BA32" s="817"/>
      <c r="BB32" s="817"/>
      <c r="BC32" s="817"/>
      <c r="BD32" s="817"/>
      <c r="BE32" s="818" t="s">
        <v>386</v>
      </c>
      <c r="BF32" s="818"/>
      <c r="BG32" s="818"/>
      <c r="BH32" s="818"/>
      <c r="BI32" s="819"/>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8"/>
      <c r="CI32" s="769"/>
      <c r="CJ32" s="769"/>
      <c r="CK32" s="769"/>
      <c r="CL32" s="770"/>
      <c r="CM32" s="768"/>
      <c r="CN32" s="769"/>
      <c r="CO32" s="769"/>
      <c r="CP32" s="769"/>
      <c r="CQ32" s="770"/>
      <c r="CR32" s="768"/>
      <c r="CS32" s="769"/>
      <c r="CT32" s="769"/>
      <c r="CU32" s="769"/>
      <c r="CV32" s="770"/>
      <c r="CW32" s="768"/>
      <c r="CX32" s="769"/>
      <c r="CY32" s="769"/>
      <c r="CZ32" s="769"/>
      <c r="DA32" s="770"/>
      <c r="DB32" s="768"/>
      <c r="DC32" s="769"/>
      <c r="DD32" s="769"/>
      <c r="DE32" s="769"/>
      <c r="DF32" s="770"/>
      <c r="DG32" s="768"/>
      <c r="DH32" s="769"/>
      <c r="DI32" s="769"/>
      <c r="DJ32" s="769"/>
      <c r="DK32" s="770"/>
      <c r="DL32" s="768"/>
      <c r="DM32" s="769"/>
      <c r="DN32" s="769"/>
      <c r="DO32" s="769"/>
      <c r="DP32" s="770"/>
      <c r="DQ32" s="768"/>
      <c r="DR32" s="769"/>
      <c r="DS32" s="769"/>
      <c r="DT32" s="769"/>
      <c r="DU32" s="770"/>
      <c r="DV32" s="771"/>
      <c r="DW32" s="772"/>
      <c r="DX32" s="772"/>
      <c r="DY32" s="772"/>
      <c r="DZ32" s="773"/>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f>631</f>
        <v>631</v>
      </c>
      <c r="R33" s="745"/>
      <c r="S33" s="745"/>
      <c r="T33" s="745"/>
      <c r="U33" s="745"/>
      <c r="V33" s="745">
        <f>617+1</f>
        <v>618</v>
      </c>
      <c r="W33" s="745"/>
      <c r="X33" s="745"/>
      <c r="Y33" s="745"/>
      <c r="Z33" s="745"/>
      <c r="AA33" s="745">
        <f>Q33-V33+1</f>
        <v>14</v>
      </c>
      <c r="AB33" s="745"/>
      <c r="AC33" s="745"/>
      <c r="AD33" s="745"/>
      <c r="AE33" s="746"/>
      <c r="AF33" s="747">
        <v>14</v>
      </c>
      <c r="AG33" s="748"/>
      <c r="AH33" s="748"/>
      <c r="AI33" s="748"/>
      <c r="AJ33" s="749"/>
      <c r="AK33" s="816">
        <v>445</v>
      </c>
      <c r="AL33" s="817"/>
      <c r="AM33" s="817"/>
      <c r="AN33" s="817"/>
      <c r="AO33" s="817"/>
      <c r="AP33" s="817">
        <f>4798+1</f>
        <v>4799</v>
      </c>
      <c r="AQ33" s="817"/>
      <c r="AR33" s="817"/>
      <c r="AS33" s="817"/>
      <c r="AT33" s="817"/>
      <c r="AU33" s="817">
        <f>AP33</f>
        <v>4799</v>
      </c>
      <c r="AV33" s="817"/>
      <c r="AW33" s="817"/>
      <c r="AX33" s="817"/>
      <c r="AY33" s="817"/>
      <c r="AZ33" s="817" t="s">
        <v>537</v>
      </c>
      <c r="BA33" s="817"/>
      <c r="BB33" s="817"/>
      <c r="BC33" s="817"/>
      <c r="BD33" s="817"/>
      <c r="BE33" s="818" t="s">
        <v>386</v>
      </c>
      <c r="BF33" s="818"/>
      <c r="BG33" s="818"/>
      <c r="BH33" s="818"/>
      <c r="BI33" s="819"/>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8"/>
      <c r="CI33" s="769"/>
      <c r="CJ33" s="769"/>
      <c r="CK33" s="769"/>
      <c r="CL33" s="770"/>
      <c r="CM33" s="768"/>
      <c r="CN33" s="769"/>
      <c r="CO33" s="769"/>
      <c r="CP33" s="769"/>
      <c r="CQ33" s="770"/>
      <c r="CR33" s="768"/>
      <c r="CS33" s="769"/>
      <c r="CT33" s="769"/>
      <c r="CU33" s="769"/>
      <c r="CV33" s="770"/>
      <c r="CW33" s="768"/>
      <c r="CX33" s="769"/>
      <c r="CY33" s="769"/>
      <c r="CZ33" s="769"/>
      <c r="DA33" s="770"/>
      <c r="DB33" s="768"/>
      <c r="DC33" s="769"/>
      <c r="DD33" s="769"/>
      <c r="DE33" s="769"/>
      <c r="DF33" s="770"/>
      <c r="DG33" s="768"/>
      <c r="DH33" s="769"/>
      <c r="DI33" s="769"/>
      <c r="DJ33" s="769"/>
      <c r="DK33" s="770"/>
      <c r="DL33" s="768"/>
      <c r="DM33" s="769"/>
      <c r="DN33" s="769"/>
      <c r="DO33" s="769"/>
      <c r="DP33" s="770"/>
      <c r="DQ33" s="768"/>
      <c r="DR33" s="769"/>
      <c r="DS33" s="769"/>
      <c r="DT33" s="769"/>
      <c r="DU33" s="770"/>
      <c r="DV33" s="771"/>
      <c r="DW33" s="772"/>
      <c r="DX33" s="772"/>
      <c r="DY33" s="772"/>
      <c r="DZ33" s="773"/>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427</v>
      </c>
      <c r="R34" s="745"/>
      <c r="S34" s="745"/>
      <c r="T34" s="745"/>
      <c r="U34" s="745"/>
      <c r="V34" s="745">
        <v>406</v>
      </c>
      <c r="W34" s="745"/>
      <c r="X34" s="745"/>
      <c r="Y34" s="745"/>
      <c r="Z34" s="745"/>
      <c r="AA34" s="745">
        <f t="shared" si="0"/>
        <v>21</v>
      </c>
      <c r="AB34" s="745"/>
      <c r="AC34" s="745"/>
      <c r="AD34" s="745"/>
      <c r="AE34" s="746"/>
      <c r="AF34" s="747">
        <v>21</v>
      </c>
      <c r="AG34" s="748"/>
      <c r="AH34" s="748"/>
      <c r="AI34" s="748"/>
      <c r="AJ34" s="749"/>
      <c r="AK34" s="816">
        <v>205</v>
      </c>
      <c r="AL34" s="817"/>
      <c r="AM34" s="817"/>
      <c r="AN34" s="817"/>
      <c r="AO34" s="817"/>
      <c r="AP34" s="817">
        <v>3066</v>
      </c>
      <c r="AQ34" s="817"/>
      <c r="AR34" s="817"/>
      <c r="AS34" s="817"/>
      <c r="AT34" s="817"/>
      <c r="AU34" s="817">
        <f>2857+1</f>
        <v>2858</v>
      </c>
      <c r="AV34" s="817"/>
      <c r="AW34" s="817"/>
      <c r="AX34" s="817"/>
      <c r="AY34" s="817"/>
      <c r="AZ34" s="817" t="s">
        <v>537</v>
      </c>
      <c r="BA34" s="817"/>
      <c r="BB34" s="817"/>
      <c r="BC34" s="817"/>
      <c r="BD34" s="817"/>
      <c r="BE34" s="818" t="s">
        <v>386</v>
      </c>
      <c r="BF34" s="818"/>
      <c r="BG34" s="818"/>
      <c r="BH34" s="818"/>
      <c r="BI34" s="819"/>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8"/>
      <c r="CI34" s="769"/>
      <c r="CJ34" s="769"/>
      <c r="CK34" s="769"/>
      <c r="CL34" s="770"/>
      <c r="CM34" s="768"/>
      <c r="CN34" s="769"/>
      <c r="CO34" s="769"/>
      <c r="CP34" s="769"/>
      <c r="CQ34" s="770"/>
      <c r="CR34" s="768"/>
      <c r="CS34" s="769"/>
      <c r="CT34" s="769"/>
      <c r="CU34" s="769"/>
      <c r="CV34" s="770"/>
      <c r="CW34" s="768"/>
      <c r="CX34" s="769"/>
      <c r="CY34" s="769"/>
      <c r="CZ34" s="769"/>
      <c r="DA34" s="770"/>
      <c r="DB34" s="768"/>
      <c r="DC34" s="769"/>
      <c r="DD34" s="769"/>
      <c r="DE34" s="769"/>
      <c r="DF34" s="770"/>
      <c r="DG34" s="768"/>
      <c r="DH34" s="769"/>
      <c r="DI34" s="769"/>
      <c r="DJ34" s="769"/>
      <c r="DK34" s="770"/>
      <c r="DL34" s="768"/>
      <c r="DM34" s="769"/>
      <c r="DN34" s="769"/>
      <c r="DO34" s="769"/>
      <c r="DP34" s="770"/>
      <c r="DQ34" s="768"/>
      <c r="DR34" s="769"/>
      <c r="DS34" s="769"/>
      <c r="DT34" s="769"/>
      <c r="DU34" s="770"/>
      <c r="DV34" s="771"/>
      <c r="DW34" s="772"/>
      <c r="DX34" s="772"/>
      <c r="DY34" s="772"/>
      <c r="DZ34" s="773"/>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20"/>
      <c r="BA35" s="820"/>
      <c r="BB35" s="820"/>
      <c r="BC35" s="820"/>
      <c r="BD35" s="820"/>
      <c r="BE35" s="818"/>
      <c r="BF35" s="818"/>
      <c r="BG35" s="818"/>
      <c r="BH35" s="818"/>
      <c r="BI35" s="819"/>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8"/>
      <c r="CI35" s="769"/>
      <c r="CJ35" s="769"/>
      <c r="CK35" s="769"/>
      <c r="CL35" s="770"/>
      <c r="CM35" s="768"/>
      <c r="CN35" s="769"/>
      <c r="CO35" s="769"/>
      <c r="CP35" s="769"/>
      <c r="CQ35" s="770"/>
      <c r="CR35" s="768"/>
      <c r="CS35" s="769"/>
      <c r="CT35" s="769"/>
      <c r="CU35" s="769"/>
      <c r="CV35" s="770"/>
      <c r="CW35" s="768"/>
      <c r="CX35" s="769"/>
      <c r="CY35" s="769"/>
      <c r="CZ35" s="769"/>
      <c r="DA35" s="770"/>
      <c r="DB35" s="768"/>
      <c r="DC35" s="769"/>
      <c r="DD35" s="769"/>
      <c r="DE35" s="769"/>
      <c r="DF35" s="770"/>
      <c r="DG35" s="768"/>
      <c r="DH35" s="769"/>
      <c r="DI35" s="769"/>
      <c r="DJ35" s="769"/>
      <c r="DK35" s="770"/>
      <c r="DL35" s="768"/>
      <c r="DM35" s="769"/>
      <c r="DN35" s="769"/>
      <c r="DO35" s="769"/>
      <c r="DP35" s="770"/>
      <c r="DQ35" s="768"/>
      <c r="DR35" s="769"/>
      <c r="DS35" s="769"/>
      <c r="DT35" s="769"/>
      <c r="DU35" s="770"/>
      <c r="DV35" s="771"/>
      <c r="DW35" s="772"/>
      <c r="DX35" s="772"/>
      <c r="DY35" s="772"/>
      <c r="DZ35" s="773"/>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20"/>
      <c r="BA36" s="820"/>
      <c r="BB36" s="820"/>
      <c r="BC36" s="820"/>
      <c r="BD36" s="820"/>
      <c r="BE36" s="818"/>
      <c r="BF36" s="818"/>
      <c r="BG36" s="818"/>
      <c r="BH36" s="818"/>
      <c r="BI36" s="819"/>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8"/>
      <c r="CI36" s="769"/>
      <c r="CJ36" s="769"/>
      <c r="CK36" s="769"/>
      <c r="CL36" s="770"/>
      <c r="CM36" s="768"/>
      <c r="CN36" s="769"/>
      <c r="CO36" s="769"/>
      <c r="CP36" s="769"/>
      <c r="CQ36" s="770"/>
      <c r="CR36" s="768"/>
      <c r="CS36" s="769"/>
      <c r="CT36" s="769"/>
      <c r="CU36" s="769"/>
      <c r="CV36" s="770"/>
      <c r="CW36" s="768"/>
      <c r="CX36" s="769"/>
      <c r="CY36" s="769"/>
      <c r="CZ36" s="769"/>
      <c r="DA36" s="770"/>
      <c r="DB36" s="768"/>
      <c r="DC36" s="769"/>
      <c r="DD36" s="769"/>
      <c r="DE36" s="769"/>
      <c r="DF36" s="770"/>
      <c r="DG36" s="768"/>
      <c r="DH36" s="769"/>
      <c r="DI36" s="769"/>
      <c r="DJ36" s="769"/>
      <c r="DK36" s="770"/>
      <c r="DL36" s="768"/>
      <c r="DM36" s="769"/>
      <c r="DN36" s="769"/>
      <c r="DO36" s="769"/>
      <c r="DP36" s="770"/>
      <c r="DQ36" s="768"/>
      <c r="DR36" s="769"/>
      <c r="DS36" s="769"/>
      <c r="DT36" s="769"/>
      <c r="DU36" s="770"/>
      <c r="DV36" s="771"/>
      <c r="DW36" s="772"/>
      <c r="DX36" s="772"/>
      <c r="DY36" s="772"/>
      <c r="DZ36" s="773"/>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20"/>
      <c r="BA37" s="820"/>
      <c r="BB37" s="820"/>
      <c r="BC37" s="820"/>
      <c r="BD37" s="820"/>
      <c r="BE37" s="818"/>
      <c r="BF37" s="818"/>
      <c r="BG37" s="818"/>
      <c r="BH37" s="818"/>
      <c r="BI37" s="819"/>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8"/>
      <c r="CI37" s="769"/>
      <c r="CJ37" s="769"/>
      <c r="CK37" s="769"/>
      <c r="CL37" s="770"/>
      <c r="CM37" s="768"/>
      <c r="CN37" s="769"/>
      <c r="CO37" s="769"/>
      <c r="CP37" s="769"/>
      <c r="CQ37" s="770"/>
      <c r="CR37" s="768"/>
      <c r="CS37" s="769"/>
      <c r="CT37" s="769"/>
      <c r="CU37" s="769"/>
      <c r="CV37" s="770"/>
      <c r="CW37" s="768"/>
      <c r="CX37" s="769"/>
      <c r="CY37" s="769"/>
      <c r="CZ37" s="769"/>
      <c r="DA37" s="770"/>
      <c r="DB37" s="768"/>
      <c r="DC37" s="769"/>
      <c r="DD37" s="769"/>
      <c r="DE37" s="769"/>
      <c r="DF37" s="770"/>
      <c r="DG37" s="768"/>
      <c r="DH37" s="769"/>
      <c r="DI37" s="769"/>
      <c r="DJ37" s="769"/>
      <c r="DK37" s="770"/>
      <c r="DL37" s="768"/>
      <c r="DM37" s="769"/>
      <c r="DN37" s="769"/>
      <c r="DO37" s="769"/>
      <c r="DP37" s="770"/>
      <c r="DQ37" s="768"/>
      <c r="DR37" s="769"/>
      <c r="DS37" s="769"/>
      <c r="DT37" s="769"/>
      <c r="DU37" s="770"/>
      <c r="DV37" s="771"/>
      <c r="DW37" s="772"/>
      <c r="DX37" s="772"/>
      <c r="DY37" s="772"/>
      <c r="DZ37" s="773"/>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20"/>
      <c r="BA38" s="820"/>
      <c r="BB38" s="820"/>
      <c r="BC38" s="820"/>
      <c r="BD38" s="820"/>
      <c r="BE38" s="818"/>
      <c r="BF38" s="818"/>
      <c r="BG38" s="818"/>
      <c r="BH38" s="818"/>
      <c r="BI38" s="819"/>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8"/>
      <c r="CI38" s="769"/>
      <c r="CJ38" s="769"/>
      <c r="CK38" s="769"/>
      <c r="CL38" s="770"/>
      <c r="CM38" s="768"/>
      <c r="CN38" s="769"/>
      <c r="CO38" s="769"/>
      <c r="CP38" s="769"/>
      <c r="CQ38" s="770"/>
      <c r="CR38" s="768"/>
      <c r="CS38" s="769"/>
      <c r="CT38" s="769"/>
      <c r="CU38" s="769"/>
      <c r="CV38" s="770"/>
      <c r="CW38" s="768"/>
      <c r="CX38" s="769"/>
      <c r="CY38" s="769"/>
      <c r="CZ38" s="769"/>
      <c r="DA38" s="770"/>
      <c r="DB38" s="768"/>
      <c r="DC38" s="769"/>
      <c r="DD38" s="769"/>
      <c r="DE38" s="769"/>
      <c r="DF38" s="770"/>
      <c r="DG38" s="768"/>
      <c r="DH38" s="769"/>
      <c r="DI38" s="769"/>
      <c r="DJ38" s="769"/>
      <c r="DK38" s="770"/>
      <c r="DL38" s="768"/>
      <c r="DM38" s="769"/>
      <c r="DN38" s="769"/>
      <c r="DO38" s="769"/>
      <c r="DP38" s="770"/>
      <c r="DQ38" s="768"/>
      <c r="DR38" s="769"/>
      <c r="DS38" s="769"/>
      <c r="DT38" s="769"/>
      <c r="DU38" s="770"/>
      <c r="DV38" s="771"/>
      <c r="DW38" s="772"/>
      <c r="DX38" s="772"/>
      <c r="DY38" s="772"/>
      <c r="DZ38" s="773"/>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20"/>
      <c r="BA39" s="820"/>
      <c r="BB39" s="820"/>
      <c r="BC39" s="820"/>
      <c r="BD39" s="820"/>
      <c r="BE39" s="818"/>
      <c r="BF39" s="818"/>
      <c r="BG39" s="818"/>
      <c r="BH39" s="818"/>
      <c r="BI39" s="819"/>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8"/>
      <c r="CI39" s="769"/>
      <c r="CJ39" s="769"/>
      <c r="CK39" s="769"/>
      <c r="CL39" s="770"/>
      <c r="CM39" s="768"/>
      <c r="CN39" s="769"/>
      <c r="CO39" s="769"/>
      <c r="CP39" s="769"/>
      <c r="CQ39" s="770"/>
      <c r="CR39" s="768"/>
      <c r="CS39" s="769"/>
      <c r="CT39" s="769"/>
      <c r="CU39" s="769"/>
      <c r="CV39" s="770"/>
      <c r="CW39" s="768"/>
      <c r="CX39" s="769"/>
      <c r="CY39" s="769"/>
      <c r="CZ39" s="769"/>
      <c r="DA39" s="770"/>
      <c r="DB39" s="768"/>
      <c r="DC39" s="769"/>
      <c r="DD39" s="769"/>
      <c r="DE39" s="769"/>
      <c r="DF39" s="770"/>
      <c r="DG39" s="768"/>
      <c r="DH39" s="769"/>
      <c r="DI39" s="769"/>
      <c r="DJ39" s="769"/>
      <c r="DK39" s="770"/>
      <c r="DL39" s="768"/>
      <c r="DM39" s="769"/>
      <c r="DN39" s="769"/>
      <c r="DO39" s="769"/>
      <c r="DP39" s="770"/>
      <c r="DQ39" s="768"/>
      <c r="DR39" s="769"/>
      <c r="DS39" s="769"/>
      <c r="DT39" s="769"/>
      <c r="DU39" s="770"/>
      <c r="DV39" s="771"/>
      <c r="DW39" s="772"/>
      <c r="DX39" s="772"/>
      <c r="DY39" s="772"/>
      <c r="DZ39" s="773"/>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20"/>
      <c r="BA40" s="820"/>
      <c r="BB40" s="820"/>
      <c r="BC40" s="820"/>
      <c r="BD40" s="820"/>
      <c r="BE40" s="818"/>
      <c r="BF40" s="818"/>
      <c r="BG40" s="818"/>
      <c r="BH40" s="818"/>
      <c r="BI40" s="819"/>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8"/>
      <c r="CI40" s="769"/>
      <c r="CJ40" s="769"/>
      <c r="CK40" s="769"/>
      <c r="CL40" s="770"/>
      <c r="CM40" s="768"/>
      <c r="CN40" s="769"/>
      <c r="CO40" s="769"/>
      <c r="CP40" s="769"/>
      <c r="CQ40" s="770"/>
      <c r="CR40" s="768"/>
      <c r="CS40" s="769"/>
      <c r="CT40" s="769"/>
      <c r="CU40" s="769"/>
      <c r="CV40" s="770"/>
      <c r="CW40" s="768"/>
      <c r="CX40" s="769"/>
      <c r="CY40" s="769"/>
      <c r="CZ40" s="769"/>
      <c r="DA40" s="770"/>
      <c r="DB40" s="768"/>
      <c r="DC40" s="769"/>
      <c r="DD40" s="769"/>
      <c r="DE40" s="769"/>
      <c r="DF40" s="770"/>
      <c r="DG40" s="768"/>
      <c r="DH40" s="769"/>
      <c r="DI40" s="769"/>
      <c r="DJ40" s="769"/>
      <c r="DK40" s="770"/>
      <c r="DL40" s="768"/>
      <c r="DM40" s="769"/>
      <c r="DN40" s="769"/>
      <c r="DO40" s="769"/>
      <c r="DP40" s="770"/>
      <c r="DQ40" s="768"/>
      <c r="DR40" s="769"/>
      <c r="DS40" s="769"/>
      <c r="DT40" s="769"/>
      <c r="DU40" s="770"/>
      <c r="DV40" s="771"/>
      <c r="DW40" s="772"/>
      <c r="DX40" s="772"/>
      <c r="DY40" s="772"/>
      <c r="DZ40" s="773"/>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20"/>
      <c r="BA41" s="820"/>
      <c r="BB41" s="820"/>
      <c r="BC41" s="820"/>
      <c r="BD41" s="820"/>
      <c r="BE41" s="818"/>
      <c r="BF41" s="818"/>
      <c r="BG41" s="818"/>
      <c r="BH41" s="818"/>
      <c r="BI41" s="819"/>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8"/>
      <c r="CI41" s="769"/>
      <c r="CJ41" s="769"/>
      <c r="CK41" s="769"/>
      <c r="CL41" s="770"/>
      <c r="CM41" s="768"/>
      <c r="CN41" s="769"/>
      <c r="CO41" s="769"/>
      <c r="CP41" s="769"/>
      <c r="CQ41" s="770"/>
      <c r="CR41" s="768"/>
      <c r="CS41" s="769"/>
      <c r="CT41" s="769"/>
      <c r="CU41" s="769"/>
      <c r="CV41" s="770"/>
      <c r="CW41" s="768"/>
      <c r="CX41" s="769"/>
      <c r="CY41" s="769"/>
      <c r="CZ41" s="769"/>
      <c r="DA41" s="770"/>
      <c r="DB41" s="768"/>
      <c r="DC41" s="769"/>
      <c r="DD41" s="769"/>
      <c r="DE41" s="769"/>
      <c r="DF41" s="770"/>
      <c r="DG41" s="768"/>
      <c r="DH41" s="769"/>
      <c r="DI41" s="769"/>
      <c r="DJ41" s="769"/>
      <c r="DK41" s="770"/>
      <c r="DL41" s="768"/>
      <c r="DM41" s="769"/>
      <c r="DN41" s="769"/>
      <c r="DO41" s="769"/>
      <c r="DP41" s="770"/>
      <c r="DQ41" s="768"/>
      <c r="DR41" s="769"/>
      <c r="DS41" s="769"/>
      <c r="DT41" s="769"/>
      <c r="DU41" s="770"/>
      <c r="DV41" s="771"/>
      <c r="DW41" s="772"/>
      <c r="DX41" s="772"/>
      <c r="DY41" s="772"/>
      <c r="DZ41" s="773"/>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20"/>
      <c r="BA42" s="820"/>
      <c r="BB42" s="820"/>
      <c r="BC42" s="820"/>
      <c r="BD42" s="820"/>
      <c r="BE42" s="818"/>
      <c r="BF42" s="818"/>
      <c r="BG42" s="818"/>
      <c r="BH42" s="818"/>
      <c r="BI42" s="819"/>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8"/>
      <c r="CI42" s="769"/>
      <c r="CJ42" s="769"/>
      <c r="CK42" s="769"/>
      <c r="CL42" s="770"/>
      <c r="CM42" s="768"/>
      <c r="CN42" s="769"/>
      <c r="CO42" s="769"/>
      <c r="CP42" s="769"/>
      <c r="CQ42" s="770"/>
      <c r="CR42" s="768"/>
      <c r="CS42" s="769"/>
      <c r="CT42" s="769"/>
      <c r="CU42" s="769"/>
      <c r="CV42" s="770"/>
      <c r="CW42" s="768"/>
      <c r="CX42" s="769"/>
      <c r="CY42" s="769"/>
      <c r="CZ42" s="769"/>
      <c r="DA42" s="770"/>
      <c r="DB42" s="768"/>
      <c r="DC42" s="769"/>
      <c r="DD42" s="769"/>
      <c r="DE42" s="769"/>
      <c r="DF42" s="770"/>
      <c r="DG42" s="768"/>
      <c r="DH42" s="769"/>
      <c r="DI42" s="769"/>
      <c r="DJ42" s="769"/>
      <c r="DK42" s="770"/>
      <c r="DL42" s="768"/>
      <c r="DM42" s="769"/>
      <c r="DN42" s="769"/>
      <c r="DO42" s="769"/>
      <c r="DP42" s="770"/>
      <c r="DQ42" s="768"/>
      <c r="DR42" s="769"/>
      <c r="DS42" s="769"/>
      <c r="DT42" s="769"/>
      <c r="DU42" s="770"/>
      <c r="DV42" s="771"/>
      <c r="DW42" s="772"/>
      <c r="DX42" s="772"/>
      <c r="DY42" s="772"/>
      <c r="DZ42" s="773"/>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20"/>
      <c r="BA43" s="820"/>
      <c r="BB43" s="820"/>
      <c r="BC43" s="820"/>
      <c r="BD43" s="820"/>
      <c r="BE43" s="818"/>
      <c r="BF43" s="818"/>
      <c r="BG43" s="818"/>
      <c r="BH43" s="818"/>
      <c r="BI43" s="819"/>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8"/>
      <c r="CI43" s="769"/>
      <c r="CJ43" s="769"/>
      <c r="CK43" s="769"/>
      <c r="CL43" s="770"/>
      <c r="CM43" s="768"/>
      <c r="CN43" s="769"/>
      <c r="CO43" s="769"/>
      <c r="CP43" s="769"/>
      <c r="CQ43" s="770"/>
      <c r="CR43" s="768"/>
      <c r="CS43" s="769"/>
      <c r="CT43" s="769"/>
      <c r="CU43" s="769"/>
      <c r="CV43" s="770"/>
      <c r="CW43" s="768"/>
      <c r="CX43" s="769"/>
      <c r="CY43" s="769"/>
      <c r="CZ43" s="769"/>
      <c r="DA43" s="770"/>
      <c r="DB43" s="768"/>
      <c r="DC43" s="769"/>
      <c r="DD43" s="769"/>
      <c r="DE43" s="769"/>
      <c r="DF43" s="770"/>
      <c r="DG43" s="768"/>
      <c r="DH43" s="769"/>
      <c r="DI43" s="769"/>
      <c r="DJ43" s="769"/>
      <c r="DK43" s="770"/>
      <c r="DL43" s="768"/>
      <c r="DM43" s="769"/>
      <c r="DN43" s="769"/>
      <c r="DO43" s="769"/>
      <c r="DP43" s="770"/>
      <c r="DQ43" s="768"/>
      <c r="DR43" s="769"/>
      <c r="DS43" s="769"/>
      <c r="DT43" s="769"/>
      <c r="DU43" s="770"/>
      <c r="DV43" s="771"/>
      <c r="DW43" s="772"/>
      <c r="DX43" s="772"/>
      <c r="DY43" s="772"/>
      <c r="DZ43" s="773"/>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20"/>
      <c r="BA44" s="820"/>
      <c r="BB44" s="820"/>
      <c r="BC44" s="820"/>
      <c r="BD44" s="820"/>
      <c r="BE44" s="818"/>
      <c r="BF44" s="818"/>
      <c r="BG44" s="818"/>
      <c r="BH44" s="818"/>
      <c r="BI44" s="819"/>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8"/>
      <c r="CI44" s="769"/>
      <c r="CJ44" s="769"/>
      <c r="CK44" s="769"/>
      <c r="CL44" s="770"/>
      <c r="CM44" s="768"/>
      <c r="CN44" s="769"/>
      <c r="CO44" s="769"/>
      <c r="CP44" s="769"/>
      <c r="CQ44" s="770"/>
      <c r="CR44" s="768"/>
      <c r="CS44" s="769"/>
      <c r="CT44" s="769"/>
      <c r="CU44" s="769"/>
      <c r="CV44" s="770"/>
      <c r="CW44" s="768"/>
      <c r="CX44" s="769"/>
      <c r="CY44" s="769"/>
      <c r="CZ44" s="769"/>
      <c r="DA44" s="770"/>
      <c r="DB44" s="768"/>
      <c r="DC44" s="769"/>
      <c r="DD44" s="769"/>
      <c r="DE44" s="769"/>
      <c r="DF44" s="770"/>
      <c r="DG44" s="768"/>
      <c r="DH44" s="769"/>
      <c r="DI44" s="769"/>
      <c r="DJ44" s="769"/>
      <c r="DK44" s="770"/>
      <c r="DL44" s="768"/>
      <c r="DM44" s="769"/>
      <c r="DN44" s="769"/>
      <c r="DO44" s="769"/>
      <c r="DP44" s="770"/>
      <c r="DQ44" s="768"/>
      <c r="DR44" s="769"/>
      <c r="DS44" s="769"/>
      <c r="DT44" s="769"/>
      <c r="DU44" s="770"/>
      <c r="DV44" s="771"/>
      <c r="DW44" s="772"/>
      <c r="DX44" s="772"/>
      <c r="DY44" s="772"/>
      <c r="DZ44" s="773"/>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20"/>
      <c r="BA45" s="820"/>
      <c r="BB45" s="820"/>
      <c r="BC45" s="820"/>
      <c r="BD45" s="820"/>
      <c r="BE45" s="818"/>
      <c r="BF45" s="818"/>
      <c r="BG45" s="818"/>
      <c r="BH45" s="818"/>
      <c r="BI45" s="819"/>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8"/>
      <c r="CI45" s="769"/>
      <c r="CJ45" s="769"/>
      <c r="CK45" s="769"/>
      <c r="CL45" s="770"/>
      <c r="CM45" s="768"/>
      <c r="CN45" s="769"/>
      <c r="CO45" s="769"/>
      <c r="CP45" s="769"/>
      <c r="CQ45" s="770"/>
      <c r="CR45" s="768"/>
      <c r="CS45" s="769"/>
      <c r="CT45" s="769"/>
      <c r="CU45" s="769"/>
      <c r="CV45" s="770"/>
      <c r="CW45" s="768"/>
      <c r="CX45" s="769"/>
      <c r="CY45" s="769"/>
      <c r="CZ45" s="769"/>
      <c r="DA45" s="770"/>
      <c r="DB45" s="768"/>
      <c r="DC45" s="769"/>
      <c r="DD45" s="769"/>
      <c r="DE45" s="769"/>
      <c r="DF45" s="770"/>
      <c r="DG45" s="768"/>
      <c r="DH45" s="769"/>
      <c r="DI45" s="769"/>
      <c r="DJ45" s="769"/>
      <c r="DK45" s="770"/>
      <c r="DL45" s="768"/>
      <c r="DM45" s="769"/>
      <c r="DN45" s="769"/>
      <c r="DO45" s="769"/>
      <c r="DP45" s="770"/>
      <c r="DQ45" s="768"/>
      <c r="DR45" s="769"/>
      <c r="DS45" s="769"/>
      <c r="DT45" s="769"/>
      <c r="DU45" s="770"/>
      <c r="DV45" s="771"/>
      <c r="DW45" s="772"/>
      <c r="DX45" s="772"/>
      <c r="DY45" s="772"/>
      <c r="DZ45" s="773"/>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20"/>
      <c r="BA46" s="820"/>
      <c r="BB46" s="820"/>
      <c r="BC46" s="820"/>
      <c r="BD46" s="820"/>
      <c r="BE46" s="818"/>
      <c r="BF46" s="818"/>
      <c r="BG46" s="818"/>
      <c r="BH46" s="818"/>
      <c r="BI46" s="819"/>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8"/>
      <c r="CI46" s="769"/>
      <c r="CJ46" s="769"/>
      <c r="CK46" s="769"/>
      <c r="CL46" s="770"/>
      <c r="CM46" s="768"/>
      <c r="CN46" s="769"/>
      <c r="CO46" s="769"/>
      <c r="CP46" s="769"/>
      <c r="CQ46" s="770"/>
      <c r="CR46" s="768"/>
      <c r="CS46" s="769"/>
      <c r="CT46" s="769"/>
      <c r="CU46" s="769"/>
      <c r="CV46" s="770"/>
      <c r="CW46" s="768"/>
      <c r="CX46" s="769"/>
      <c r="CY46" s="769"/>
      <c r="CZ46" s="769"/>
      <c r="DA46" s="770"/>
      <c r="DB46" s="768"/>
      <c r="DC46" s="769"/>
      <c r="DD46" s="769"/>
      <c r="DE46" s="769"/>
      <c r="DF46" s="770"/>
      <c r="DG46" s="768"/>
      <c r="DH46" s="769"/>
      <c r="DI46" s="769"/>
      <c r="DJ46" s="769"/>
      <c r="DK46" s="770"/>
      <c r="DL46" s="768"/>
      <c r="DM46" s="769"/>
      <c r="DN46" s="769"/>
      <c r="DO46" s="769"/>
      <c r="DP46" s="770"/>
      <c r="DQ46" s="768"/>
      <c r="DR46" s="769"/>
      <c r="DS46" s="769"/>
      <c r="DT46" s="769"/>
      <c r="DU46" s="770"/>
      <c r="DV46" s="771"/>
      <c r="DW46" s="772"/>
      <c r="DX46" s="772"/>
      <c r="DY46" s="772"/>
      <c r="DZ46" s="773"/>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20"/>
      <c r="BA47" s="820"/>
      <c r="BB47" s="820"/>
      <c r="BC47" s="820"/>
      <c r="BD47" s="820"/>
      <c r="BE47" s="818"/>
      <c r="BF47" s="818"/>
      <c r="BG47" s="818"/>
      <c r="BH47" s="818"/>
      <c r="BI47" s="819"/>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8"/>
      <c r="CI47" s="769"/>
      <c r="CJ47" s="769"/>
      <c r="CK47" s="769"/>
      <c r="CL47" s="770"/>
      <c r="CM47" s="768"/>
      <c r="CN47" s="769"/>
      <c r="CO47" s="769"/>
      <c r="CP47" s="769"/>
      <c r="CQ47" s="770"/>
      <c r="CR47" s="768"/>
      <c r="CS47" s="769"/>
      <c r="CT47" s="769"/>
      <c r="CU47" s="769"/>
      <c r="CV47" s="770"/>
      <c r="CW47" s="768"/>
      <c r="CX47" s="769"/>
      <c r="CY47" s="769"/>
      <c r="CZ47" s="769"/>
      <c r="DA47" s="770"/>
      <c r="DB47" s="768"/>
      <c r="DC47" s="769"/>
      <c r="DD47" s="769"/>
      <c r="DE47" s="769"/>
      <c r="DF47" s="770"/>
      <c r="DG47" s="768"/>
      <c r="DH47" s="769"/>
      <c r="DI47" s="769"/>
      <c r="DJ47" s="769"/>
      <c r="DK47" s="770"/>
      <c r="DL47" s="768"/>
      <c r="DM47" s="769"/>
      <c r="DN47" s="769"/>
      <c r="DO47" s="769"/>
      <c r="DP47" s="770"/>
      <c r="DQ47" s="768"/>
      <c r="DR47" s="769"/>
      <c r="DS47" s="769"/>
      <c r="DT47" s="769"/>
      <c r="DU47" s="770"/>
      <c r="DV47" s="771"/>
      <c r="DW47" s="772"/>
      <c r="DX47" s="772"/>
      <c r="DY47" s="772"/>
      <c r="DZ47" s="773"/>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20"/>
      <c r="BA48" s="820"/>
      <c r="BB48" s="820"/>
      <c r="BC48" s="820"/>
      <c r="BD48" s="820"/>
      <c r="BE48" s="818"/>
      <c r="BF48" s="818"/>
      <c r="BG48" s="818"/>
      <c r="BH48" s="818"/>
      <c r="BI48" s="819"/>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8"/>
      <c r="CI48" s="769"/>
      <c r="CJ48" s="769"/>
      <c r="CK48" s="769"/>
      <c r="CL48" s="770"/>
      <c r="CM48" s="768"/>
      <c r="CN48" s="769"/>
      <c r="CO48" s="769"/>
      <c r="CP48" s="769"/>
      <c r="CQ48" s="770"/>
      <c r="CR48" s="768"/>
      <c r="CS48" s="769"/>
      <c r="CT48" s="769"/>
      <c r="CU48" s="769"/>
      <c r="CV48" s="770"/>
      <c r="CW48" s="768"/>
      <c r="CX48" s="769"/>
      <c r="CY48" s="769"/>
      <c r="CZ48" s="769"/>
      <c r="DA48" s="770"/>
      <c r="DB48" s="768"/>
      <c r="DC48" s="769"/>
      <c r="DD48" s="769"/>
      <c r="DE48" s="769"/>
      <c r="DF48" s="770"/>
      <c r="DG48" s="768"/>
      <c r="DH48" s="769"/>
      <c r="DI48" s="769"/>
      <c r="DJ48" s="769"/>
      <c r="DK48" s="770"/>
      <c r="DL48" s="768"/>
      <c r="DM48" s="769"/>
      <c r="DN48" s="769"/>
      <c r="DO48" s="769"/>
      <c r="DP48" s="770"/>
      <c r="DQ48" s="768"/>
      <c r="DR48" s="769"/>
      <c r="DS48" s="769"/>
      <c r="DT48" s="769"/>
      <c r="DU48" s="770"/>
      <c r="DV48" s="771"/>
      <c r="DW48" s="772"/>
      <c r="DX48" s="772"/>
      <c r="DY48" s="772"/>
      <c r="DZ48" s="773"/>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20"/>
      <c r="BA49" s="820"/>
      <c r="BB49" s="820"/>
      <c r="BC49" s="820"/>
      <c r="BD49" s="820"/>
      <c r="BE49" s="818"/>
      <c r="BF49" s="818"/>
      <c r="BG49" s="818"/>
      <c r="BH49" s="818"/>
      <c r="BI49" s="819"/>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8"/>
      <c r="CI49" s="769"/>
      <c r="CJ49" s="769"/>
      <c r="CK49" s="769"/>
      <c r="CL49" s="770"/>
      <c r="CM49" s="768"/>
      <c r="CN49" s="769"/>
      <c r="CO49" s="769"/>
      <c r="CP49" s="769"/>
      <c r="CQ49" s="770"/>
      <c r="CR49" s="768"/>
      <c r="CS49" s="769"/>
      <c r="CT49" s="769"/>
      <c r="CU49" s="769"/>
      <c r="CV49" s="770"/>
      <c r="CW49" s="768"/>
      <c r="CX49" s="769"/>
      <c r="CY49" s="769"/>
      <c r="CZ49" s="769"/>
      <c r="DA49" s="770"/>
      <c r="DB49" s="768"/>
      <c r="DC49" s="769"/>
      <c r="DD49" s="769"/>
      <c r="DE49" s="769"/>
      <c r="DF49" s="770"/>
      <c r="DG49" s="768"/>
      <c r="DH49" s="769"/>
      <c r="DI49" s="769"/>
      <c r="DJ49" s="769"/>
      <c r="DK49" s="770"/>
      <c r="DL49" s="768"/>
      <c r="DM49" s="769"/>
      <c r="DN49" s="769"/>
      <c r="DO49" s="769"/>
      <c r="DP49" s="770"/>
      <c r="DQ49" s="768"/>
      <c r="DR49" s="769"/>
      <c r="DS49" s="769"/>
      <c r="DT49" s="769"/>
      <c r="DU49" s="770"/>
      <c r="DV49" s="771"/>
      <c r="DW49" s="772"/>
      <c r="DX49" s="772"/>
      <c r="DY49" s="772"/>
      <c r="DZ49" s="773"/>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21"/>
      <c r="R50" s="822"/>
      <c r="S50" s="822"/>
      <c r="T50" s="822"/>
      <c r="U50" s="822"/>
      <c r="V50" s="822"/>
      <c r="W50" s="822"/>
      <c r="X50" s="822"/>
      <c r="Y50" s="822"/>
      <c r="Z50" s="822"/>
      <c r="AA50" s="822"/>
      <c r="AB50" s="822"/>
      <c r="AC50" s="822"/>
      <c r="AD50" s="822"/>
      <c r="AE50" s="823"/>
      <c r="AF50" s="747"/>
      <c r="AG50" s="748"/>
      <c r="AH50" s="748"/>
      <c r="AI50" s="748"/>
      <c r="AJ50" s="749"/>
      <c r="AK50" s="824"/>
      <c r="AL50" s="822"/>
      <c r="AM50" s="822"/>
      <c r="AN50" s="822"/>
      <c r="AO50" s="822"/>
      <c r="AP50" s="822"/>
      <c r="AQ50" s="822"/>
      <c r="AR50" s="822"/>
      <c r="AS50" s="822"/>
      <c r="AT50" s="822"/>
      <c r="AU50" s="822"/>
      <c r="AV50" s="822"/>
      <c r="AW50" s="822"/>
      <c r="AX50" s="822"/>
      <c r="AY50" s="822"/>
      <c r="AZ50" s="825"/>
      <c r="BA50" s="825"/>
      <c r="BB50" s="825"/>
      <c r="BC50" s="825"/>
      <c r="BD50" s="825"/>
      <c r="BE50" s="818"/>
      <c r="BF50" s="818"/>
      <c r="BG50" s="818"/>
      <c r="BH50" s="818"/>
      <c r="BI50" s="819"/>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8"/>
      <c r="CI50" s="769"/>
      <c r="CJ50" s="769"/>
      <c r="CK50" s="769"/>
      <c r="CL50" s="770"/>
      <c r="CM50" s="768"/>
      <c r="CN50" s="769"/>
      <c r="CO50" s="769"/>
      <c r="CP50" s="769"/>
      <c r="CQ50" s="770"/>
      <c r="CR50" s="768"/>
      <c r="CS50" s="769"/>
      <c r="CT50" s="769"/>
      <c r="CU50" s="769"/>
      <c r="CV50" s="770"/>
      <c r="CW50" s="768"/>
      <c r="CX50" s="769"/>
      <c r="CY50" s="769"/>
      <c r="CZ50" s="769"/>
      <c r="DA50" s="770"/>
      <c r="DB50" s="768"/>
      <c r="DC50" s="769"/>
      <c r="DD50" s="769"/>
      <c r="DE50" s="769"/>
      <c r="DF50" s="770"/>
      <c r="DG50" s="768"/>
      <c r="DH50" s="769"/>
      <c r="DI50" s="769"/>
      <c r="DJ50" s="769"/>
      <c r="DK50" s="770"/>
      <c r="DL50" s="768"/>
      <c r="DM50" s="769"/>
      <c r="DN50" s="769"/>
      <c r="DO50" s="769"/>
      <c r="DP50" s="770"/>
      <c r="DQ50" s="768"/>
      <c r="DR50" s="769"/>
      <c r="DS50" s="769"/>
      <c r="DT50" s="769"/>
      <c r="DU50" s="770"/>
      <c r="DV50" s="771"/>
      <c r="DW50" s="772"/>
      <c r="DX50" s="772"/>
      <c r="DY50" s="772"/>
      <c r="DZ50" s="773"/>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21"/>
      <c r="R51" s="822"/>
      <c r="S51" s="822"/>
      <c r="T51" s="822"/>
      <c r="U51" s="822"/>
      <c r="V51" s="822"/>
      <c r="W51" s="822"/>
      <c r="X51" s="822"/>
      <c r="Y51" s="822"/>
      <c r="Z51" s="822"/>
      <c r="AA51" s="822"/>
      <c r="AB51" s="822"/>
      <c r="AC51" s="822"/>
      <c r="AD51" s="822"/>
      <c r="AE51" s="823"/>
      <c r="AF51" s="747"/>
      <c r="AG51" s="748"/>
      <c r="AH51" s="748"/>
      <c r="AI51" s="748"/>
      <c r="AJ51" s="749"/>
      <c r="AK51" s="824"/>
      <c r="AL51" s="822"/>
      <c r="AM51" s="822"/>
      <c r="AN51" s="822"/>
      <c r="AO51" s="822"/>
      <c r="AP51" s="822"/>
      <c r="AQ51" s="822"/>
      <c r="AR51" s="822"/>
      <c r="AS51" s="822"/>
      <c r="AT51" s="822"/>
      <c r="AU51" s="822"/>
      <c r="AV51" s="822"/>
      <c r="AW51" s="822"/>
      <c r="AX51" s="822"/>
      <c r="AY51" s="822"/>
      <c r="AZ51" s="825"/>
      <c r="BA51" s="825"/>
      <c r="BB51" s="825"/>
      <c r="BC51" s="825"/>
      <c r="BD51" s="825"/>
      <c r="BE51" s="818"/>
      <c r="BF51" s="818"/>
      <c r="BG51" s="818"/>
      <c r="BH51" s="818"/>
      <c r="BI51" s="819"/>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8"/>
      <c r="CI51" s="769"/>
      <c r="CJ51" s="769"/>
      <c r="CK51" s="769"/>
      <c r="CL51" s="770"/>
      <c r="CM51" s="768"/>
      <c r="CN51" s="769"/>
      <c r="CO51" s="769"/>
      <c r="CP51" s="769"/>
      <c r="CQ51" s="770"/>
      <c r="CR51" s="768"/>
      <c r="CS51" s="769"/>
      <c r="CT51" s="769"/>
      <c r="CU51" s="769"/>
      <c r="CV51" s="770"/>
      <c r="CW51" s="768"/>
      <c r="CX51" s="769"/>
      <c r="CY51" s="769"/>
      <c r="CZ51" s="769"/>
      <c r="DA51" s="770"/>
      <c r="DB51" s="768"/>
      <c r="DC51" s="769"/>
      <c r="DD51" s="769"/>
      <c r="DE51" s="769"/>
      <c r="DF51" s="770"/>
      <c r="DG51" s="768"/>
      <c r="DH51" s="769"/>
      <c r="DI51" s="769"/>
      <c r="DJ51" s="769"/>
      <c r="DK51" s="770"/>
      <c r="DL51" s="768"/>
      <c r="DM51" s="769"/>
      <c r="DN51" s="769"/>
      <c r="DO51" s="769"/>
      <c r="DP51" s="770"/>
      <c r="DQ51" s="768"/>
      <c r="DR51" s="769"/>
      <c r="DS51" s="769"/>
      <c r="DT51" s="769"/>
      <c r="DU51" s="770"/>
      <c r="DV51" s="771"/>
      <c r="DW51" s="772"/>
      <c r="DX51" s="772"/>
      <c r="DY51" s="772"/>
      <c r="DZ51" s="773"/>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21"/>
      <c r="R52" s="822"/>
      <c r="S52" s="822"/>
      <c r="T52" s="822"/>
      <c r="U52" s="822"/>
      <c r="V52" s="822"/>
      <c r="W52" s="822"/>
      <c r="X52" s="822"/>
      <c r="Y52" s="822"/>
      <c r="Z52" s="822"/>
      <c r="AA52" s="822"/>
      <c r="AB52" s="822"/>
      <c r="AC52" s="822"/>
      <c r="AD52" s="822"/>
      <c r="AE52" s="823"/>
      <c r="AF52" s="747"/>
      <c r="AG52" s="748"/>
      <c r="AH52" s="748"/>
      <c r="AI52" s="748"/>
      <c r="AJ52" s="749"/>
      <c r="AK52" s="824"/>
      <c r="AL52" s="822"/>
      <c r="AM52" s="822"/>
      <c r="AN52" s="822"/>
      <c r="AO52" s="822"/>
      <c r="AP52" s="822"/>
      <c r="AQ52" s="822"/>
      <c r="AR52" s="822"/>
      <c r="AS52" s="822"/>
      <c r="AT52" s="822"/>
      <c r="AU52" s="822"/>
      <c r="AV52" s="822"/>
      <c r="AW52" s="822"/>
      <c r="AX52" s="822"/>
      <c r="AY52" s="822"/>
      <c r="AZ52" s="825"/>
      <c r="BA52" s="825"/>
      <c r="BB52" s="825"/>
      <c r="BC52" s="825"/>
      <c r="BD52" s="825"/>
      <c r="BE52" s="818"/>
      <c r="BF52" s="818"/>
      <c r="BG52" s="818"/>
      <c r="BH52" s="818"/>
      <c r="BI52" s="819"/>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8"/>
      <c r="CI52" s="769"/>
      <c r="CJ52" s="769"/>
      <c r="CK52" s="769"/>
      <c r="CL52" s="770"/>
      <c r="CM52" s="768"/>
      <c r="CN52" s="769"/>
      <c r="CO52" s="769"/>
      <c r="CP52" s="769"/>
      <c r="CQ52" s="770"/>
      <c r="CR52" s="768"/>
      <c r="CS52" s="769"/>
      <c r="CT52" s="769"/>
      <c r="CU52" s="769"/>
      <c r="CV52" s="770"/>
      <c r="CW52" s="768"/>
      <c r="CX52" s="769"/>
      <c r="CY52" s="769"/>
      <c r="CZ52" s="769"/>
      <c r="DA52" s="770"/>
      <c r="DB52" s="768"/>
      <c r="DC52" s="769"/>
      <c r="DD52" s="769"/>
      <c r="DE52" s="769"/>
      <c r="DF52" s="770"/>
      <c r="DG52" s="768"/>
      <c r="DH52" s="769"/>
      <c r="DI52" s="769"/>
      <c r="DJ52" s="769"/>
      <c r="DK52" s="770"/>
      <c r="DL52" s="768"/>
      <c r="DM52" s="769"/>
      <c r="DN52" s="769"/>
      <c r="DO52" s="769"/>
      <c r="DP52" s="770"/>
      <c r="DQ52" s="768"/>
      <c r="DR52" s="769"/>
      <c r="DS52" s="769"/>
      <c r="DT52" s="769"/>
      <c r="DU52" s="770"/>
      <c r="DV52" s="771"/>
      <c r="DW52" s="772"/>
      <c r="DX52" s="772"/>
      <c r="DY52" s="772"/>
      <c r="DZ52" s="773"/>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21"/>
      <c r="R53" s="822"/>
      <c r="S53" s="822"/>
      <c r="T53" s="822"/>
      <c r="U53" s="822"/>
      <c r="V53" s="822"/>
      <c r="W53" s="822"/>
      <c r="X53" s="822"/>
      <c r="Y53" s="822"/>
      <c r="Z53" s="822"/>
      <c r="AA53" s="822"/>
      <c r="AB53" s="822"/>
      <c r="AC53" s="822"/>
      <c r="AD53" s="822"/>
      <c r="AE53" s="823"/>
      <c r="AF53" s="747"/>
      <c r="AG53" s="748"/>
      <c r="AH53" s="748"/>
      <c r="AI53" s="748"/>
      <c r="AJ53" s="749"/>
      <c r="AK53" s="824"/>
      <c r="AL53" s="822"/>
      <c r="AM53" s="822"/>
      <c r="AN53" s="822"/>
      <c r="AO53" s="822"/>
      <c r="AP53" s="822"/>
      <c r="AQ53" s="822"/>
      <c r="AR53" s="822"/>
      <c r="AS53" s="822"/>
      <c r="AT53" s="822"/>
      <c r="AU53" s="822"/>
      <c r="AV53" s="822"/>
      <c r="AW53" s="822"/>
      <c r="AX53" s="822"/>
      <c r="AY53" s="822"/>
      <c r="AZ53" s="825"/>
      <c r="BA53" s="825"/>
      <c r="BB53" s="825"/>
      <c r="BC53" s="825"/>
      <c r="BD53" s="825"/>
      <c r="BE53" s="818"/>
      <c r="BF53" s="818"/>
      <c r="BG53" s="818"/>
      <c r="BH53" s="818"/>
      <c r="BI53" s="819"/>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8"/>
      <c r="CI53" s="769"/>
      <c r="CJ53" s="769"/>
      <c r="CK53" s="769"/>
      <c r="CL53" s="770"/>
      <c r="CM53" s="768"/>
      <c r="CN53" s="769"/>
      <c r="CO53" s="769"/>
      <c r="CP53" s="769"/>
      <c r="CQ53" s="770"/>
      <c r="CR53" s="768"/>
      <c r="CS53" s="769"/>
      <c r="CT53" s="769"/>
      <c r="CU53" s="769"/>
      <c r="CV53" s="770"/>
      <c r="CW53" s="768"/>
      <c r="CX53" s="769"/>
      <c r="CY53" s="769"/>
      <c r="CZ53" s="769"/>
      <c r="DA53" s="770"/>
      <c r="DB53" s="768"/>
      <c r="DC53" s="769"/>
      <c r="DD53" s="769"/>
      <c r="DE53" s="769"/>
      <c r="DF53" s="770"/>
      <c r="DG53" s="768"/>
      <c r="DH53" s="769"/>
      <c r="DI53" s="769"/>
      <c r="DJ53" s="769"/>
      <c r="DK53" s="770"/>
      <c r="DL53" s="768"/>
      <c r="DM53" s="769"/>
      <c r="DN53" s="769"/>
      <c r="DO53" s="769"/>
      <c r="DP53" s="770"/>
      <c r="DQ53" s="768"/>
      <c r="DR53" s="769"/>
      <c r="DS53" s="769"/>
      <c r="DT53" s="769"/>
      <c r="DU53" s="770"/>
      <c r="DV53" s="771"/>
      <c r="DW53" s="772"/>
      <c r="DX53" s="772"/>
      <c r="DY53" s="772"/>
      <c r="DZ53" s="773"/>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21"/>
      <c r="R54" s="822"/>
      <c r="S54" s="822"/>
      <c r="T54" s="822"/>
      <c r="U54" s="822"/>
      <c r="V54" s="822"/>
      <c r="W54" s="822"/>
      <c r="X54" s="822"/>
      <c r="Y54" s="822"/>
      <c r="Z54" s="822"/>
      <c r="AA54" s="822"/>
      <c r="AB54" s="822"/>
      <c r="AC54" s="822"/>
      <c r="AD54" s="822"/>
      <c r="AE54" s="823"/>
      <c r="AF54" s="747"/>
      <c r="AG54" s="748"/>
      <c r="AH54" s="748"/>
      <c r="AI54" s="748"/>
      <c r="AJ54" s="749"/>
      <c r="AK54" s="824"/>
      <c r="AL54" s="822"/>
      <c r="AM54" s="822"/>
      <c r="AN54" s="822"/>
      <c r="AO54" s="822"/>
      <c r="AP54" s="822"/>
      <c r="AQ54" s="822"/>
      <c r="AR54" s="822"/>
      <c r="AS54" s="822"/>
      <c r="AT54" s="822"/>
      <c r="AU54" s="822"/>
      <c r="AV54" s="822"/>
      <c r="AW54" s="822"/>
      <c r="AX54" s="822"/>
      <c r="AY54" s="822"/>
      <c r="AZ54" s="825"/>
      <c r="BA54" s="825"/>
      <c r="BB54" s="825"/>
      <c r="BC54" s="825"/>
      <c r="BD54" s="825"/>
      <c r="BE54" s="818"/>
      <c r="BF54" s="818"/>
      <c r="BG54" s="818"/>
      <c r="BH54" s="818"/>
      <c r="BI54" s="819"/>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8"/>
      <c r="CI54" s="769"/>
      <c r="CJ54" s="769"/>
      <c r="CK54" s="769"/>
      <c r="CL54" s="770"/>
      <c r="CM54" s="768"/>
      <c r="CN54" s="769"/>
      <c r="CO54" s="769"/>
      <c r="CP54" s="769"/>
      <c r="CQ54" s="770"/>
      <c r="CR54" s="768"/>
      <c r="CS54" s="769"/>
      <c r="CT54" s="769"/>
      <c r="CU54" s="769"/>
      <c r="CV54" s="770"/>
      <c r="CW54" s="768"/>
      <c r="CX54" s="769"/>
      <c r="CY54" s="769"/>
      <c r="CZ54" s="769"/>
      <c r="DA54" s="770"/>
      <c r="DB54" s="768"/>
      <c r="DC54" s="769"/>
      <c r="DD54" s="769"/>
      <c r="DE54" s="769"/>
      <c r="DF54" s="770"/>
      <c r="DG54" s="768"/>
      <c r="DH54" s="769"/>
      <c r="DI54" s="769"/>
      <c r="DJ54" s="769"/>
      <c r="DK54" s="770"/>
      <c r="DL54" s="768"/>
      <c r="DM54" s="769"/>
      <c r="DN54" s="769"/>
      <c r="DO54" s="769"/>
      <c r="DP54" s="770"/>
      <c r="DQ54" s="768"/>
      <c r="DR54" s="769"/>
      <c r="DS54" s="769"/>
      <c r="DT54" s="769"/>
      <c r="DU54" s="770"/>
      <c r="DV54" s="771"/>
      <c r="DW54" s="772"/>
      <c r="DX54" s="772"/>
      <c r="DY54" s="772"/>
      <c r="DZ54" s="773"/>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21"/>
      <c r="R55" s="822"/>
      <c r="S55" s="822"/>
      <c r="T55" s="822"/>
      <c r="U55" s="822"/>
      <c r="V55" s="822"/>
      <c r="W55" s="822"/>
      <c r="X55" s="822"/>
      <c r="Y55" s="822"/>
      <c r="Z55" s="822"/>
      <c r="AA55" s="822"/>
      <c r="AB55" s="822"/>
      <c r="AC55" s="822"/>
      <c r="AD55" s="822"/>
      <c r="AE55" s="823"/>
      <c r="AF55" s="747"/>
      <c r="AG55" s="748"/>
      <c r="AH55" s="748"/>
      <c r="AI55" s="748"/>
      <c r="AJ55" s="749"/>
      <c r="AK55" s="824"/>
      <c r="AL55" s="822"/>
      <c r="AM55" s="822"/>
      <c r="AN55" s="822"/>
      <c r="AO55" s="822"/>
      <c r="AP55" s="822"/>
      <c r="AQ55" s="822"/>
      <c r="AR55" s="822"/>
      <c r="AS55" s="822"/>
      <c r="AT55" s="822"/>
      <c r="AU55" s="822"/>
      <c r="AV55" s="822"/>
      <c r="AW55" s="822"/>
      <c r="AX55" s="822"/>
      <c r="AY55" s="822"/>
      <c r="AZ55" s="825"/>
      <c r="BA55" s="825"/>
      <c r="BB55" s="825"/>
      <c r="BC55" s="825"/>
      <c r="BD55" s="825"/>
      <c r="BE55" s="818"/>
      <c r="BF55" s="818"/>
      <c r="BG55" s="818"/>
      <c r="BH55" s="818"/>
      <c r="BI55" s="819"/>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8"/>
      <c r="CI55" s="769"/>
      <c r="CJ55" s="769"/>
      <c r="CK55" s="769"/>
      <c r="CL55" s="770"/>
      <c r="CM55" s="768"/>
      <c r="CN55" s="769"/>
      <c r="CO55" s="769"/>
      <c r="CP55" s="769"/>
      <c r="CQ55" s="770"/>
      <c r="CR55" s="768"/>
      <c r="CS55" s="769"/>
      <c r="CT55" s="769"/>
      <c r="CU55" s="769"/>
      <c r="CV55" s="770"/>
      <c r="CW55" s="768"/>
      <c r="CX55" s="769"/>
      <c r="CY55" s="769"/>
      <c r="CZ55" s="769"/>
      <c r="DA55" s="770"/>
      <c r="DB55" s="768"/>
      <c r="DC55" s="769"/>
      <c r="DD55" s="769"/>
      <c r="DE55" s="769"/>
      <c r="DF55" s="770"/>
      <c r="DG55" s="768"/>
      <c r="DH55" s="769"/>
      <c r="DI55" s="769"/>
      <c r="DJ55" s="769"/>
      <c r="DK55" s="770"/>
      <c r="DL55" s="768"/>
      <c r="DM55" s="769"/>
      <c r="DN55" s="769"/>
      <c r="DO55" s="769"/>
      <c r="DP55" s="770"/>
      <c r="DQ55" s="768"/>
      <c r="DR55" s="769"/>
      <c r="DS55" s="769"/>
      <c r="DT55" s="769"/>
      <c r="DU55" s="770"/>
      <c r="DV55" s="771"/>
      <c r="DW55" s="772"/>
      <c r="DX55" s="772"/>
      <c r="DY55" s="772"/>
      <c r="DZ55" s="773"/>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21"/>
      <c r="R56" s="822"/>
      <c r="S56" s="822"/>
      <c r="T56" s="822"/>
      <c r="U56" s="822"/>
      <c r="V56" s="822"/>
      <c r="W56" s="822"/>
      <c r="X56" s="822"/>
      <c r="Y56" s="822"/>
      <c r="Z56" s="822"/>
      <c r="AA56" s="822"/>
      <c r="AB56" s="822"/>
      <c r="AC56" s="822"/>
      <c r="AD56" s="822"/>
      <c r="AE56" s="823"/>
      <c r="AF56" s="747"/>
      <c r="AG56" s="748"/>
      <c r="AH56" s="748"/>
      <c r="AI56" s="748"/>
      <c r="AJ56" s="749"/>
      <c r="AK56" s="824"/>
      <c r="AL56" s="822"/>
      <c r="AM56" s="822"/>
      <c r="AN56" s="822"/>
      <c r="AO56" s="822"/>
      <c r="AP56" s="822"/>
      <c r="AQ56" s="822"/>
      <c r="AR56" s="822"/>
      <c r="AS56" s="822"/>
      <c r="AT56" s="822"/>
      <c r="AU56" s="822"/>
      <c r="AV56" s="822"/>
      <c r="AW56" s="822"/>
      <c r="AX56" s="822"/>
      <c r="AY56" s="822"/>
      <c r="AZ56" s="825"/>
      <c r="BA56" s="825"/>
      <c r="BB56" s="825"/>
      <c r="BC56" s="825"/>
      <c r="BD56" s="825"/>
      <c r="BE56" s="818"/>
      <c r="BF56" s="818"/>
      <c r="BG56" s="818"/>
      <c r="BH56" s="818"/>
      <c r="BI56" s="819"/>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8"/>
      <c r="CI56" s="769"/>
      <c r="CJ56" s="769"/>
      <c r="CK56" s="769"/>
      <c r="CL56" s="770"/>
      <c r="CM56" s="768"/>
      <c r="CN56" s="769"/>
      <c r="CO56" s="769"/>
      <c r="CP56" s="769"/>
      <c r="CQ56" s="770"/>
      <c r="CR56" s="768"/>
      <c r="CS56" s="769"/>
      <c r="CT56" s="769"/>
      <c r="CU56" s="769"/>
      <c r="CV56" s="770"/>
      <c r="CW56" s="768"/>
      <c r="CX56" s="769"/>
      <c r="CY56" s="769"/>
      <c r="CZ56" s="769"/>
      <c r="DA56" s="770"/>
      <c r="DB56" s="768"/>
      <c r="DC56" s="769"/>
      <c r="DD56" s="769"/>
      <c r="DE56" s="769"/>
      <c r="DF56" s="770"/>
      <c r="DG56" s="768"/>
      <c r="DH56" s="769"/>
      <c r="DI56" s="769"/>
      <c r="DJ56" s="769"/>
      <c r="DK56" s="770"/>
      <c r="DL56" s="768"/>
      <c r="DM56" s="769"/>
      <c r="DN56" s="769"/>
      <c r="DO56" s="769"/>
      <c r="DP56" s="770"/>
      <c r="DQ56" s="768"/>
      <c r="DR56" s="769"/>
      <c r="DS56" s="769"/>
      <c r="DT56" s="769"/>
      <c r="DU56" s="770"/>
      <c r="DV56" s="771"/>
      <c r="DW56" s="772"/>
      <c r="DX56" s="772"/>
      <c r="DY56" s="772"/>
      <c r="DZ56" s="773"/>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21"/>
      <c r="R57" s="822"/>
      <c r="S57" s="822"/>
      <c r="T57" s="822"/>
      <c r="U57" s="822"/>
      <c r="V57" s="822"/>
      <c r="W57" s="822"/>
      <c r="X57" s="822"/>
      <c r="Y57" s="822"/>
      <c r="Z57" s="822"/>
      <c r="AA57" s="822"/>
      <c r="AB57" s="822"/>
      <c r="AC57" s="822"/>
      <c r="AD57" s="822"/>
      <c r="AE57" s="823"/>
      <c r="AF57" s="747"/>
      <c r="AG57" s="748"/>
      <c r="AH57" s="748"/>
      <c r="AI57" s="748"/>
      <c r="AJ57" s="749"/>
      <c r="AK57" s="824"/>
      <c r="AL57" s="822"/>
      <c r="AM57" s="822"/>
      <c r="AN57" s="822"/>
      <c r="AO57" s="822"/>
      <c r="AP57" s="822"/>
      <c r="AQ57" s="822"/>
      <c r="AR57" s="822"/>
      <c r="AS57" s="822"/>
      <c r="AT57" s="822"/>
      <c r="AU57" s="822"/>
      <c r="AV57" s="822"/>
      <c r="AW57" s="822"/>
      <c r="AX57" s="822"/>
      <c r="AY57" s="822"/>
      <c r="AZ57" s="825"/>
      <c r="BA57" s="825"/>
      <c r="BB57" s="825"/>
      <c r="BC57" s="825"/>
      <c r="BD57" s="825"/>
      <c r="BE57" s="818"/>
      <c r="BF57" s="818"/>
      <c r="BG57" s="818"/>
      <c r="BH57" s="818"/>
      <c r="BI57" s="819"/>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8"/>
      <c r="CI57" s="769"/>
      <c r="CJ57" s="769"/>
      <c r="CK57" s="769"/>
      <c r="CL57" s="770"/>
      <c r="CM57" s="768"/>
      <c r="CN57" s="769"/>
      <c r="CO57" s="769"/>
      <c r="CP57" s="769"/>
      <c r="CQ57" s="770"/>
      <c r="CR57" s="768"/>
      <c r="CS57" s="769"/>
      <c r="CT57" s="769"/>
      <c r="CU57" s="769"/>
      <c r="CV57" s="770"/>
      <c r="CW57" s="768"/>
      <c r="CX57" s="769"/>
      <c r="CY57" s="769"/>
      <c r="CZ57" s="769"/>
      <c r="DA57" s="770"/>
      <c r="DB57" s="768"/>
      <c r="DC57" s="769"/>
      <c r="DD57" s="769"/>
      <c r="DE57" s="769"/>
      <c r="DF57" s="770"/>
      <c r="DG57" s="768"/>
      <c r="DH57" s="769"/>
      <c r="DI57" s="769"/>
      <c r="DJ57" s="769"/>
      <c r="DK57" s="770"/>
      <c r="DL57" s="768"/>
      <c r="DM57" s="769"/>
      <c r="DN57" s="769"/>
      <c r="DO57" s="769"/>
      <c r="DP57" s="770"/>
      <c r="DQ57" s="768"/>
      <c r="DR57" s="769"/>
      <c r="DS57" s="769"/>
      <c r="DT57" s="769"/>
      <c r="DU57" s="770"/>
      <c r="DV57" s="771"/>
      <c r="DW57" s="772"/>
      <c r="DX57" s="772"/>
      <c r="DY57" s="772"/>
      <c r="DZ57" s="773"/>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21"/>
      <c r="R58" s="822"/>
      <c r="S58" s="822"/>
      <c r="T58" s="822"/>
      <c r="U58" s="822"/>
      <c r="V58" s="822"/>
      <c r="W58" s="822"/>
      <c r="X58" s="822"/>
      <c r="Y58" s="822"/>
      <c r="Z58" s="822"/>
      <c r="AA58" s="822"/>
      <c r="AB58" s="822"/>
      <c r="AC58" s="822"/>
      <c r="AD58" s="822"/>
      <c r="AE58" s="823"/>
      <c r="AF58" s="747"/>
      <c r="AG58" s="748"/>
      <c r="AH58" s="748"/>
      <c r="AI58" s="748"/>
      <c r="AJ58" s="749"/>
      <c r="AK58" s="824"/>
      <c r="AL58" s="822"/>
      <c r="AM58" s="822"/>
      <c r="AN58" s="822"/>
      <c r="AO58" s="822"/>
      <c r="AP58" s="822"/>
      <c r="AQ58" s="822"/>
      <c r="AR58" s="822"/>
      <c r="AS58" s="822"/>
      <c r="AT58" s="822"/>
      <c r="AU58" s="822"/>
      <c r="AV58" s="822"/>
      <c r="AW58" s="822"/>
      <c r="AX58" s="822"/>
      <c r="AY58" s="822"/>
      <c r="AZ58" s="825"/>
      <c r="BA58" s="825"/>
      <c r="BB58" s="825"/>
      <c r="BC58" s="825"/>
      <c r="BD58" s="825"/>
      <c r="BE58" s="818"/>
      <c r="BF58" s="818"/>
      <c r="BG58" s="818"/>
      <c r="BH58" s="818"/>
      <c r="BI58" s="819"/>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8"/>
      <c r="CI58" s="769"/>
      <c r="CJ58" s="769"/>
      <c r="CK58" s="769"/>
      <c r="CL58" s="770"/>
      <c r="CM58" s="768"/>
      <c r="CN58" s="769"/>
      <c r="CO58" s="769"/>
      <c r="CP58" s="769"/>
      <c r="CQ58" s="770"/>
      <c r="CR58" s="768"/>
      <c r="CS58" s="769"/>
      <c r="CT58" s="769"/>
      <c r="CU58" s="769"/>
      <c r="CV58" s="770"/>
      <c r="CW58" s="768"/>
      <c r="CX58" s="769"/>
      <c r="CY58" s="769"/>
      <c r="CZ58" s="769"/>
      <c r="DA58" s="770"/>
      <c r="DB58" s="768"/>
      <c r="DC58" s="769"/>
      <c r="DD58" s="769"/>
      <c r="DE58" s="769"/>
      <c r="DF58" s="770"/>
      <c r="DG58" s="768"/>
      <c r="DH58" s="769"/>
      <c r="DI58" s="769"/>
      <c r="DJ58" s="769"/>
      <c r="DK58" s="770"/>
      <c r="DL58" s="768"/>
      <c r="DM58" s="769"/>
      <c r="DN58" s="769"/>
      <c r="DO58" s="769"/>
      <c r="DP58" s="770"/>
      <c r="DQ58" s="768"/>
      <c r="DR58" s="769"/>
      <c r="DS58" s="769"/>
      <c r="DT58" s="769"/>
      <c r="DU58" s="770"/>
      <c r="DV58" s="771"/>
      <c r="DW58" s="772"/>
      <c r="DX58" s="772"/>
      <c r="DY58" s="772"/>
      <c r="DZ58" s="773"/>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21"/>
      <c r="R59" s="822"/>
      <c r="S59" s="822"/>
      <c r="T59" s="822"/>
      <c r="U59" s="822"/>
      <c r="V59" s="822"/>
      <c r="W59" s="822"/>
      <c r="X59" s="822"/>
      <c r="Y59" s="822"/>
      <c r="Z59" s="822"/>
      <c r="AA59" s="822"/>
      <c r="AB59" s="822"/>
      <c r="AC59" s="822"/>
      <c r="AD59" s="822"/>
      <c r="AE59" s="823"/>
      <c r="AF59" s="747"/>
      <c r="AG59" s="748"/>
      <c r="AH59" s="748"/>
      <c r="AI59" s="748"/>
      <c r="AJ59" s="749"/>
      <c r="AK59" s="824"/>
      <c r="AL59" s="822"/>
      <c r="AM59" s="822"/>
      <c r="AN59" s="822"/>
      <c r="AO59" s="822"/>
      <c r="AP59" s="822"/>
      <c r="AQ59" s="822"/>
      <c r="AR59" s="822"/>
      <c r="AS59" s="822"/>
      <c r="AT59" s="822"/>
      <c r="AU59" s="822"/>
      <c r="AV59" s="822"/>
      <c r="AW59" s="822"/>
      <c r="AX59" s="822"/>
      <c r="AY59" s="822"/>
      <c r="AZ59" s="825"/>
      <c r="BA59" s="825"/>
      <c r="BB59" s="825"/>
      <c r="BC59" s="825"/>
      <c r="BD59" s="825"/>
      <c r="BE59" s="818"/>
      <c r="BF59" s="818"/>
      <c r="BG59" s="818"/>
      <c r="BH59" s="818"/>
      <c r="BI59" s="819"/>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8"/>
      <c r="CI59" s="769"/>
      <c r="CJ59" s="769"/>
      <c r="CK59" s="769"/>
      <c r="CL59" s="770"/>
      <c r="CM59" s="768"/>
      <c r="CN59" s="769"/>
      <c r="CO59" s="769"/>
      <c r="CP59" s="769"/>
      <c r="CQ59" s="770"/>
      <c r="CR59" s="768"/>
      <c r="CS59" s="769"/>
      <c r="CT59" s="769"/>
      <c r="CU59" s="769"/>
      <c r="CV59" s="770"/>
      <c r="CW59" s="768"/>
      <c r="CX59" s="769"/>
      <c r="CY59" s="769"/>
      <c r="CZ59" s="769"/>
      <c r="DA59" s="770"/>
      <c r="DB59" s="768"/>
      <c r="DC59" s="769"/>
      <c r="DD59" s="769"/>
      <c r="DE59" s="769"/>
      <c r="DF59" s="770"/>
      <c r="DG59" s="768"/>
      <c r="DH59" s="769"/>
      <c r="DI59" s="769"/>
      <c r="DJ59" s="769"/>
      <c r="DK59" s="770"/>
      <c r="DL59" s="768"/>
      <c r="DM59" s="769"/>
      <c r="DN59" s="769"/>
      <c r="DO59" s="769"/>
      <c r="DP59" s="770"/>
      <c r="DQ59" s="768"/>
      <c r="DR59" s="769"/>
      <c r="DS59" s="769"/>
      <c r="DT59" s="769"/>
      <c r="DU59" s="770"/>
      <c r="DV59" s="771"/>
      <c r="DW59" s="772"/>
      <c r="DX59" s="772"/>
      <c r="DY59" s="772"/>
      <c r="DZ59" s="773"/>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21"/>
      <c r="R60" s="822"/>
      <c r="S60" s="822"/>
      <c r="T60" s="822"/>
      <c r="U60" s="822"/>
      <c r="V60" s="822"/>
      <c r="W60" s="822"/>
      <c r="X60" s="822"/>
      <c r="Y60" s="822"/>
      <c r="Z60" s="822"/>
      <c r="AA60" s="822"/>
      <c r="AB60" s="822"/>
      <c r="AC60" s="822"/>
      <c r="AD60" s="822"/>
      <c r="AE60" s="823"/>
      <c r="AF60" s="747"/>
      <c r="AG60" s="748"/>
      <c r="AH60" s="748"/>
      <c r="AI60" s="748"/>
      <c r="AJ60" s="749"/>
      <c r="AK60" s="824"/>
      <c r="AL60" s="822"/>
      <c r="AM60" s="822"/>
      <c r="AN60" s="822"/>
      <c r="AO60" s="822"/>
      <c r="AP60" s="822"/>
      <c r="AQ60" s="822"/>
      <c r="AR60" s="822"/>
      <c r="AS60" s="822"/>
      <c r="AT60" s="822"/>
      <c r="AU60" s="822"/>
      <c r="AV60" s="822"/>
      <c r="AW60" s="822"/>
      <c r="AX60" s="822"/>
      <c r="AY60" s="822"/>
      <c r="AZ60" s="825"/>
      <c r="BA60" s="825"/>
      <c r="BB60" s="825"/>
      <c r="BC60" s="825"/>
      <c r="BD60" s="825"/>
      <c r="BE60" s="818"/>
      <c r="BF60" s="818"/>
      <c r="BG60" s="818"/>
      <c r="BH60" s="818"/>
      <c r="BI60" s="819"/>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8"/>
      <c r="CI60" s="769"/>
      <c r="CJ60" s="769"/>
      <c r="CK60" s="769"/>
      <c r="CL60" s="770"/>
      <c r="CM60" s="768"/>
      <c r="CN60" s="769"/>
      <c r="CO60" s="769"/>
      <c r="CP60" s="769"/>
      <c r="CQ60" s="770"/>
      <c r="CR60" s="768"/>
      <c r="CS60" s="769"/>
      <c r="CT60" s="769"/>
      <c r="CU60" s="769"/>
      <c r="CV60" s="770"/>
      <c r="CW60" s="768"/>
      <c r="CX60" s="769"/>
      <c r="CY60" s="769"/>
      <c r="CZ60" s="769"/>
      <c r="DA60" s="770"/>
      <c r="DB60" s="768"/>
      <c r="DC60" s="769"/>
      <c r="DD60" s="769"/>
      <c r="DE60" s="769"/>
      <c r="DF60" s="770"/>
      <c r="DG60" s="768"/>
      <c r="DH60" s="769"/>
      <c r="DI60" s="769"/>
      <c r="DJ60" s="769"/>
      <c r="DK60" s="770"/>
      <c r="DL60" s="768"/>
      <c r="DM60" s="769"/>
      <c r="DN60" s="769"/>
      <c r="DO60" s="769"/>
      <c r="DP60" s="770"/>
      <c r="DQ60" s="768"/>
      <c r="DR60" s="769"/>
      <c r="DS60" s="769"/>
      <c r="DT60" s="769"/>
      <c r="DU60" s="770"/>
      <c r="DV60" s="771"/>
      <c r="DW60" s="772"/>
      <c r="DX60" s="772"/>
      <c r="DY60" s="772"/>
      <c r="DZ60" s="773"/>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21"/>
      <c r="R61" s="822"/>
      <c r="S61" s="822"/>
      <c r="T61" s="822"/>
      <c r="U61" s="822"/>
      <c r="V61" s="822"/>
      <c r="W61" s="822"/>
      <c r="X61" s="822"/>
      <c r="Y61" s="822"/>
      <c r="Z61" s="822"/>
      <c r="AA61" s="822"/>
      <c r="AB61" s="822"/>
      <c r="AC61" s="822"/>
      <c r="AD61" s="822"/>
      <c r="AE61" s="823"/>
      <c r="AF61" s="747"/>
      <c r="AG61" s="748"/>
      <c r="AH61" s="748"/>
      <c r="AI61" s="748"/>
      <c r="AJ61" s="749"/>
      <c r="AK61" s="824"/>
      <c r="AL61" s="822"/>
      <c r="AM61" s="822"/>
      <c r="AN61" s="822"/>
      <c r="AO61" s="822"/>
      <c r="AP61" s="822"/>
      <c r="AQ61" s="822"/>
      <c r="AR61" s="822"/>
      <c r="AS61" s="822"/>
      <c r="AT61" s="822"/>
      <c r="AU61" s="822"/>
      <c r="AV61" s="822"/>
      <c r="AW61" s="822"/>
      <c r="AX61" s="822"/>
      <c r="AY61" s="822"/>
      <c r="AZ61" s="825"/>
      <c r="BA61" s="825"/>
      <c r="BB61" s="825"/>
      <c r="BC61" s="825"/>
      <c r="BD61" s="825"/>
      <c r="BE61" s="818"/>
      <c r="BF61" s="818"/>
      <c r="BG61" s="818"/>
      <c r="BH61" s="818"/>
      <c r="BI61" s="819"/>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8"/>
      <c r="CI61" s="769"/>
      <c r="CJ61" s="769"/>
      <c r="CK61" s="769"/>
      <c r="CL61" s="770"/>
      <c r="CM61" s="768"/>
      <c r="CN61" s="769"/>
      <c r="CO61" s="769"/>
      <c r="CP61" s="769"/>
      <c r="CQ61" s="770"/>
      <c r="CR61" s="768"/>
      <c r="CS61" s="769"/>
      <c r="CT61" s="769"/>
      <c r="CU61" s="769"/>
      <c r="CV61" s="770"/>
      <c r="CW61" s="768"/>
      <c r="CX61" s="769"/>
      <c r="CY61" s="769"/>
      <c r="CZ61" s="769"/>
      <c r="DA61" s="770"/>
      <c r="DB61" s="768"/>
      <c r="DC61" s="769"/>
      <c r="DD61" s="769"/>
      <c r="DE61" s="769"/>
      <c r="DF61" s="770"/>
      <c r="DG61" s="768"/>
      <c r="DH61" s="769"/>
      <c r="DI61" s="769"/>
      <c r="DJ61" s="769"/>
      <c r="DK61" s="770"/>
      <c r="DL61" s="768"/>
      <c r="DM61" s="769"/>
      <c r="DN61" s="769"/>
      <c r="DO61" s="769"/>
      <c r="DP61" s="770"/>
      <c r="DQ61" s="768"/>
      <c r="DR61" s="769"/>
      <c r="DS61" s="769"/>
      <c r="DT61" s="769"/>
      <c r="DU61" s="770"/>
      <c r="DV61" s="771"/>
      <c r="DW61" s="772"/>
      <c r="DX61" s="772"/>
      <c r="DY61" s="772"/>
      <c r="DZ61" s="773"/>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21"/>
      <c r="R62" s="822"/>
      <c r="S62" s="822"/>
      <c r="T62" s="822"/>
      <c r="U62" s="822"/>
      <c r="V62" s="822"/>
      <c r="W62" s="822"/>
      <c r="X62" s="822"/>
      <c r="Y62" s="822"/>
      <c r="Z62" s="822"/>
      <c r="AA62" s="822"/>
      <c r="AB62" s="822"/>
      <c r="AC62" s="822"/>
      <c r="AD62" s="822"/>
      <c r="AE62" s="823"/>
      <c r="AF62" s="747"/>
      <c r="AG62" s="748"/>
      <c r="AH62" s="748"/>
      <c r="AI62" s="748"/>
      <c r="AJ62" s="749"/>
      <c r="AK62" s="824"/>
      <c r="AL62" s="822"/>
      <c r="AM62" s="822"/>
      <c r="AN62" s="822"/>
      <c r="AO62" s="822"/>
      <c r="AP62" s="822"/>
      <c r="AQ62" s="822"/>
      <c r="AR62" s="822"/>
      <c r="AS62" s="822"/>
      <c r="AT62" s="822"/>
      <c r="AU62" s="822"/>
      <c r="AV62" s="822"/>
      <c r="AW62" s="822"/>
      <c r="AX62" s="822"/>
      <c r="AY62" s="822"/>
      <c r="AZ62" s="825"/>
      <c r="BA62" s="825"/>
      <c r="BB62" s="825"/>
      <c r="BC62" s="825"/>
      <c r="BD62" s="825"/>
      <c r="BE62" s="818"/>
      <c r="BF62" s="818"/>
      <c r="BG62" s="818"/>
      <c r="BH62" s="818"/>
      <c r="BI62" s="819"/>
      <c r="BJ62" s="833" t="s">
        <v>389</v>
      </c>
      <c r="BK62" s="793"/>
      <c r="BL62" s="793"/>
      <c r="BM62" s="793"/>
      <c r="BN62" s="794"/>
      <c r="BO62" s="216"/>
      <c r="BP62" s="216"/>
      <c r="BQ62" s="213">
        <v>56</v>
      </c>
      <c r="BR62" s="214"/>
      <c r="BS62" s="754"/>
      <c r="BT62" s="755"/>
      <c r="BU62" s="755"/>
      <c r="BV62" s="755"/>
      <c r="BW62" s="755"/>
      <c r="BX62" s="755"/>
      <c r="BY62" s="755"/>
      <c r="BZ62" s="755"/>
      <c r="CA62" s="755"/>
      <c r="CB62" s="755"/>
      <c r="CC62" s="755"/>
      <c r="CD62" s="755"/>
      <c r="CE62" s="755"/>
      <c r="CF62" s="755"/>
      <c r="CG62" s="756"/>
      <c r="CH62" s="768"/>
      <c r="CI62" s="769"/>
      <c r="CJ62" s="769"/>
      <c r="CK62" s="769"/>
      <c r="CL62" s="770"/>
      <c r="CM62" s="768"/>
      <c r="CN62" s="769"/>
      <c r="CO62" s="769"/>
      <c r="CP62" s="769"/>
      <c r="CQ62" s="770"/>
      <c r="CR62" s="768"/>
      <c r="CS62" s="769"/>
      <c r="CT62" s="769"/>
      <c r="CU62" s="769"/>
      <c r="CV62" s="770"/>
      <c r="CW62" s="768"/>
      <c r="CX62" s="769"/>
      <c r="CY62" s="769"/>
      <c r="CZ62" s="769"/>
      <c r="DA62" s="770"/>
      <c r="DB62" s="768"/>
      <c r="DC62" s="769"/>
      <c r="DD62" s="769"/>
      <c r="DE62" s="769"/>
      <c r="DF62" s="770"/>
      <c r="DG62" s="768"/>
      <c r="DH62" s="769"/>
      <c r="DI62" s="769"/>
      <c r="DJ62" s="769"/>
      <c r="DK62" s="770"/>
      <c r="DL62" s="768"/>
      <c r="DM62" s="769"/>
      <c r="DN62" s="769"/>
      <c r="DO62" s="769"/>
      <c r="DP62" s="770"/>
      <c r="DQ62" s="768"/>
      <c r="DR62" s="769"/>
      <c r="DS62" s="769"/>
      <c r="DT62" s="769"/>
      <c r="DU62" s="770"/>
      <c r="DV62" s="771"/>
      <c r="DW62" s="772"/>
      <c r="DX62" s="772"/>
      <c r="DY62" s="772"/>
      <c r="DZ62" s="773"/>
      <c r="EA62" s="197"/>
    </row>
    <row r="63" spans="1:131" s="198" customFormat="1" ht="26.25" customHeight="1" thickBot="1">
      <c r="A63" s="215" t="s">
        <v>368</v>
      </c>
      <c r="B63" s="777" t="s">
        <v>390</v>
      </c>
      <c r="C63" s="778"/>
      <c r="D63" s="778"/>
      <c r="E63" s="778"/>
      <c r="F63" s="778"/>
      <c r="G63" s="778"/>
      <c r="H63" s="778"/>
      <c r="I63" s="778"/>
      <c r="J63" s="778"/>
      <c r="K63" s="778"/>
      <c r="L63" s="778"/>
      <c r="M63" s="778"/>
      <c r="N63" s="778"/>
      <c r="O63" s="778"/>
      <c r="P63" s="779"/>
      <c r="Q63" s="826"/>
      <c r="R63" s="827"/>
      <c r="S63" s="827"/>
      <c r="T63" s="827"/>
      <c r="U63" s="827"/>
      <c r="V63" s="827"/>
      <c r="W63" s="827"/>
      <c r="X63" s="827"/>
      <c r="Y63" s="827"/>
      <c r="Z63" s="827"/>
      <c r="AA63" s="827"/>
      <c r="AB63" s="827"/>
      <c r="AC63" s="827"/>
      <c r="AD63" s="827"/>
      <c r="AE63" s="828"/>
      <c r="AF63" s="829">
        <f>SUM(AF28:AJ62)</f>
        <v>967</v>
      </c>
      <c r="AG63" s="830"/>
      <c r="AH63" s="830"/>
      <c r="AI63" s="830"/>
      <c r="AJ63" s="831"/>
      <c r="AK63" s="832"/>
      <c r="AL63" s="827"/>
      <c r="AM63" s="827"/>
      <c r="AN63" s="827"/>
      <c r="AO63" s="827"/>
      <c r="AP63" s="830">
        <f>SUM(AP28:AT62)</f>
        <v>13799</v>
      </c>
      <c r="AQ63" s="830"/>
      <c r="AR63" s="830"/>
      <c r="AS63" s="830"/>
      <c r="AT63" s="830"/>
      <c r="AU63" s="830">
        <f>SUM(AU28:AY62)</f>
        <v>10702</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4"/>
      <c r="BT63" s="755"/>
      <c r="BU63" s="755"/>
      <c r="BV63" s="755"/>
      <c r="BW63" s="755"/>
      <c r="BX63" s="755"/>
      <c r="BY63" s="755"/>
      <c r="BZ63" s="755"/>
      <c r="CA63" s="755"/>
      <c r="CB63" s="755"/>
      <c r="CC63" s="755"/>
      <c r="CD63" s="755"/>
      <c r="CE63" s="755"/>
      <c r="CF63" s="755"/>
      <c r="CG63" s="756"/>
      <c r="CH63" s="768"/>
      <c r="CI63" s="769"/>
      <c r="CJ63" s="769"/>
      <c r="CK63" s="769"/>
      <c r="CL63" s="770"/>
      <c r="CM63" s="768"/>
      <c r="CN63" s="769"/>
      <c r="CO63" s="769"/>
      <c r="CP63" s="769"/>
      <c r="CQ63" s="770"/>
      <c r="CR63" s="768"/>
      <c r="CS63" s="769"/>
      <c r="CT63" s="769"/>
      <c r="CU63" s="769"/>
      <c r="CV63" s="770"/>
      <c r="CW63" s="768"/>
      <c r="CX63" s="769"/>
      <c r="CY63" s="769"/>
      <c r="CZ63" s="769"/>
      <c r="DA63" s="770"/>
      <c r="DB63" s="768"/>
      <c r="DC63" s="769"/>
      <c r="DD63" s="769"/>
      <c r="DE63" s="769"/>
      <c r="DF63" s="770"/>
      <c r="DG63" s="768"/>
      <c r="DH63" s="769"/>
      <c r="DI63" s="769"/>
      <c r="DJ63" s="769"/>
      <c r="DK63" s="770"/>
      <c r="DL63" s="768"/>
      <c r="DM63" s="769"/>
      <c r="DN63" s="769"/>
      <c r="DO63" s="769"/>
      <c r="DP63" s="770"/>
      <c r="DQ63" s="768"/>
      <c r="DR63" s="769"/>
      <c r="DS63" s="769"/>
      <c r="DT63" s="769"/>
      <c r="DU63" s="770"/>
      <c r="DV63" s="771"/>
      <c r="DW63" s="772"/>
      <c r="DX63" s="772"/>
      <c r="DY63" s="772"/>
      <c r="DZ63" s="77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8"/>
      <c r="CI64" s="769"/>
      <c r="CJ64" s="769"/>
      <c r="CK64" s="769"/>
      <c r="CL64" s="770"/>
      <c r="CM64" s="768"/>
      <c r="CN64" s="769"/>
      <c r="CO64" s="769"/>
      <c r="CP64" s="769"/>
      <c r="CQ64" s="770"/>
      <c r="CR64" s="768"/>
      <c r="CS64" s="769"/>
      <c r="CT64" s="769"/>
      <c r="CU64" s="769"/>
      <c r="CV64" s="770"/>
      <c r="CW64" s="768"/>
      <c r="CX64" s="769"/>
      <c r="CY64" s="769"/>
      <c r="CZ64" s="769"/>
      <c r="DA64" s="770"/>
      <c r="DB64" s="768"/>
      <c r="DC64" s="769"/>
      <c r="DD64" s="769"/>
      <c r="DE64" s="769"/>
      <c r="DF64" s="770"/>
      <c r="DG64" s="768"/>
      <c r="DH64" s="769"/>
      <c r="DI64" s="769"/>
      <c r="DJ64" s="769"/>
      <c r="DK64" s="770"/>
      <c r="DL64" s="768"/>
      <c r="DM64" s="769"/>
      <c r="DN64" s="769"/>
      <c r="DO64" s="769"/>
      <c r="DP64" s="770"/>
      <c r="DQ64" s="768"/>
      <c r="DR64" s="769"/>
      <c r="DS64" s="769"/>
      <c r="DT64" s="769"/>
      <c r="DU64" s="770"/>
      <c r="DV64" s="771"/>
      <c r="DW64" s="772"/>
      <c r="DX64" s="772"/>
      <c r="DY64" s="772"/>
      <c r="DZ64" s="773"/>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8"/>
      <c r="CI65" s="769"/>
      <c r="CJ65" s="769"/>
      <c r="CK65" s="769"/>
      <c r="CL65" s="770"/>
      <c r="CM65" s="768"/>
      <c r="CN65" s="769"/>
      <c r="CO65" s="769"/>
      <c r="CP65" s="769"/>
      <c r="CQ65" s="770"/>
      <c r="CR65" s="768"/>
      <c r="CS65" s="769"/>
      <c r="CT65" s="769"/>
      <c r="CU65" s="769"/>
      <c r="CV65" s="770"/>
      <c r="CW65" s="768"/>
      <c r="CX65" s="769"/>
      <c r="CY65" s="769"/>
      <c r="CZ65" s="769"/>
      <c r="DA65" s="770"/>
      <c r="DB65" s="768"/>
      <c r="DC65" s="769"/>
      <c r="DD65" s="769"/>
      <c r="DE65" s="769"/>
      <c r="DF65" s="770"/>
      <c r="DG65" s="768"/>
      <c r="DH65" s="769"/>
      <c r="DI65" s="769"/>
      <c r="DJ65" s="769"/>
      <c r="DK65" s="770"/>
      <c r="DL65" s="768"/>
      <c r="DM65" s="769"/>
      <c r="DN65" s="769"/>
      <c r="DO65" s="769"/>
      <c r="DP65" s="770"/>
      <c r="DQ65" s="768"/>
      <c r="DR65" s="769"/>
      <c r="DS65" s="769"/>
      <c r="DT65" s="769"/>
      <c r="DU65" s="770"/>
      <c r="DV65" s="771"/>
      <c r="DW65" s="772"/>
      <c r="DX65" s="772"/>
      <c r="DY65" s="772"/>
      <c r="DZ65" s="773"/>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40" t="s">
        <v>375</v>
      </c>
      <c r="AG66" s="800"/>
      <c r="AH66" s="800"/>
      <c r="AI66" s="800"/>
      <c r="AJ66" s="841"/>
      <c r="AK66" s="703" t="s">
        <v>376</v>
      </c>
      <c r="AL66" s="727"/>
      <c r="AM66" s="727"/>
      <c r="AN66" s="727"/>
      <c r="AO66" s="728"/>
      <c r="AP66" s="703" t="s">
        <v>377</v>
      </c>
      <c r="AQ66" s="704"/>
      <c r="AR66" s="704"/>
      <c r="AS66" s="704"/>
      <c r="AT66" s="705"/>
      <c r="AU66" s="703" t="s">
        <v>393</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2"/>
      <c r="AG67" s="803"/>
      <c r="AH67" s="803"/>
      <c r="AI67" s="803"/>
      <c r="AJ67" s="843"/>
      <c r="AK67" s="844"/>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538</v>
      </c>
      <c r="C68" s="858"/>
      <c r="D68" s="858"/>
      <c r="E68" s="858"/>
      <c r="F68" s="858"/>
      <c r="G68" s="858"/>
      <c r="H68" s="858"/>
      <c r="I68" s="858"/>
      <c r="J68" s="858"/>
      <c r="K68" s="858"/>
      <c r="L68" s="858"/>
      <c r="M68" s="858"/>
      <c r="N68" s="858"/>
      <c r="O68" s="858"/>
      <c r="P68" s="859"/>
      <c r="Q68" s="860">
        <v>2032</v>
      </c>
      <c r="R68" s="854"/>
      <c r="S68" s="854"/>
      <c r="T68" s="854"/>
      <c r="U68" s="854"/>
      <c r="V68" s="854">
        <v>1690</v>
      </c>
      <c r="W68" s="854"/>
      <c r="X68" s="854"/>
      <c r="Y68" s="854"/>
      <c r="Z68" s="854"/>
      <c r="AA68" s="854">
        <f>Q68-V68</f>
        <v>342</v>
      </c>
      <c r="AB68" s="854"/>
      <c r="AC68" s="854"/>
      <c r="AD68" s="854"/>
      <c r="AE68" s="854"/>
      <c r="AF68" s="854">
        <v>29</v>
      </c>
      <c r="AG68" s="854"/>
      <c r="AH68" s="854"/>
      <c r="AI68" s="854"/>
      <c r="AJ68" s="854"/>
      <c r="AK68" s="854">
        <f>443+1</f>
        <v>444</v>
      </c>
      <c r="AL68" s="854"/>
      <c r="AM68" s="854"/>
      <c r="AN68" s="854"/>
      <c r="AO68" s="854"/>
      <c r="AP68" s="854">
        <f>1215+1</f>
        <v>1216</v>
      </c>
      <c r="AQ68" s="854"/>
      <c r="AR68" s="854"/>
      <c r="AS68" s="854"/>
      <c r="AT68" s="854"/>
      <c r="AU68" s="854">
        <f>172+1</f>
        <v>173</v>
      </c>
      <c r="AV68" s="854"/>
      <c r="AW68" s="854"/>
      <c r="AX68" s="854"/>
      <c r="AY68" s="854"/>
      <c r="AZ68" s="855" t="s">
        <v>550</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539</v>
      </c>
      <c r="C69" s="862"/>
      <c r="D69" s="862"/>
      <c r="E69" s="862"/>
      <c r="F69" s="862"/>
      <c r="G69" s="862"/>
      <c r="H69" s="862"/>
      <c r="I69" s="862"/>
      <c r="J69" s="862"/>
      <c r="K69" s="862"/>
      <c r="L69" s="862"/>
      <c r="M69" s="862"/>
      <c r="N69" s="862"/>
      <c r="O69" s="862"/>
      <c r="P69" s="863"/>
      <c r="Q69" s="864">
        <f>772+1</f>
        <v>773</v>
      </c>
      <c r="R69" s="817"/>
      <c r="S69" s="817"/>
      <c r="T69" s="817"/>
      <c r="U69" s="817"/>
      <c r="V69" s="817">
        <v>738</v>
      </c>
      <c r="W69" s="817"/>
      <c r="X69" s="817"/>
      <c r="Y69" s="817"/>
      <c r="Z69" s="817"/>
      <c r="AA69" s="817">
        <f>Q69-V69-1</f>
        <v>34</v>
      </c>
      <c r="AB69" s="817"/>
      <c r="AC69" s="817"/>
      <c r="AD69" s="817"/>
      <c r="AE69" s="817"/>
      <c r="AF69" s="817">
        <f t="shared" ref="AF69:AF71" si="1">AA69</f>
        <v>34</v>
      </c>
      <c r="AG69" s="817"/>
      <c r="AH69" s="817"/>
      <c r="AI69" s="817"/>
      <c r="AJ69" s="817"/>
      <c r="AK69" s="817" t="s">
        <v>537</v>
      </c>
      <c r="AL69" s="817"/>
      <c r="AM69" s="817"/>
      <c r="AN69" s="817"/>
      <c r="AO69" s="817"/>
      <c r="AP69" s="817">
        <v>195</v>
      </c>
      <c r="AQ69" s="817"/>
      <c r="AR69" s="817"/>
      <c r="AS69" s="817"/>
      <c r="AT69" s="817"/>
      <c r="AU69" s="817">
        <f>135+1</f>
        <v>136</v>
      </c>
      <c r="AV69" s="817"/>
      <c r="AW69" s="817"/>
      <c r="AX69" s="817"/>
      <c r="AY69" s="817"/>
      <c r="AZ69" s="814"/>
      <c r="BA69" s="814"/>
      <c r="BB69" s="814"/>
      <c r="BC69" s="814"/>
      <c r="BD69" s="815"/>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554</v>
      </c>
      <c r="C70" s="862"/>
      <c r="D70" s="862"/>
      <c r="E70" s="862"/>
      <c r="F70" s="862"/>
      <c r="G70" s="862"/>
      <c r="H70" s="862"/>
      <c r="I70" s="862"/>
      <c r="J70" s="862"/>
      <c r="K70" s="862"/>
      <c r="L70" s="862"/>
      <c r="M70" s="862"/>
      <c r="N70" s="862"/>
      <c r="O70" s="862"/>
      <c r="P70" s="863"/>
      <c r="Q70" s="864">
        <v>469</v>
      </c>
      <c r="R70" s="817"/>
      <c r="S70" s="817"/>
      <c r="T70" s="817"/>
      <c r="U70" s="817"/>
      <c r="V70" s="817">
        <f>425+1</f>
        <v>426</v>
      </c>
      <c r="W70" s="817"/>
      <c r="X70" s="817"/>
      <c r="Y70" s="817"/>
      <c r="Z70" s="817"/>
      <c r="AA70" s="817">
        <f>Q70-V70</f>
        <v>43</v>
      </c>
      <c r="AB70" s="817"/>
      <c r="AC70" s="817"/>
      <c r="AD70" s="817"/>
      <c r="AE70" s="817"/>
      <c r="AF70" s="817">
        <f t="shared" si="1"/>
        <v>43</v>
      </c>
      <c r="AG70" s="817"/>
      <c r="AH70" s="817"/>
      <c r="AI70" s="817"/>
      <c r="AJ70" s="817"/>
      <c r="AK70" s="817">
        <f>24+1</f>
        <v>25</v>
      </c>
      <c r="AL70" s="817"/>
      <c r="AM70" s="817"/>
      <c r="AN70" s="817"/>
      <c r="AO70" s="817"/>
      <c r="AP70" s="817">
        <v>102</v>
      </c>
      <c r="AQ70" s="817"/>
      <c r="AR70" s="817"/>
      <c r="AS70" s="817"/>
      <c r="AT70" s="817"/>
      <c r="AU70" s="817">
        <v>50</v>
      </c>
      <c r="AV70" s="817"/>
      <c r="AW70" s="817"/>
      <c r="AX70" s="817"/>
      <c r="AY70" s="817"/>
      <c r="AZ70" s="814" t="s">
        <v>558</v>
      </c>
      <c r="BA70" s="814"/>
      <c r="BB70" s="814"/>
      <c r="BC70" s="814"/>
      <c r="BD70" s="815"/>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555</v>
      </c>
      <c r="C71" s="862"/>
      <c r="D71" s="862"/>
      <c r="E71" s="862"/>
      <c r="F71" s="862"/>
      <c r="G71" s="862"/>
      <c r="H71" s="862"/>
      <c r="I71" s="862"/>
      <c r="J71" s="862"/>
      <c r="K71" s="862"/>
      <c r="L71" s="862"/>
      <c r="M71" s="862"/>
      <c r="N71" s="862"/>
      <c r="O71" s="862"/>
      <c r="P71" s="863"/>
      <c r="Q71" s="864">
        <v>5978</v>
      </c>
      <c r="R71" s="817"/>
      <c r="S71" s="817"/>
      <c r="T71" s="817"/>
      <c r="U71" s="817"/>
      <c r="V71" s="817">
        <v>5854</v>
      </c>
      <c r="W71" s="817"/>
      <c r="X71" s="817"/>
      <c r="Y71" s="817"/>
      <c r="Z71" s="817"/>
      <c r="AA71" s="817">
        <f>Q71-V71</f>
        <v>124</v>
      </c>
      <c r="AB71" s="817"/>
      <c r="AC71" s="817"/>
      <c r="AD71" s="817"/>
      <c r="AE71" s="817"/>
      <c r="AF71" s="817">
        <f t="shared" si="1"/>
        <v>124</v>
      </c>
      <c r="AG71" s="817"/>
      <c r="AH71" s="817"/>
      <c r="AI71" s="817"/>
      <c r="AJ71" s="817"/>
      <c r="AK71" s="817">
        <v>94</v>
      </c>
      <c r="AL71" s="817"/>
      <c r="AM71" s="817"/>
      <c r="AN71" s="817"/>
      <c r="AO71" s="817"/>
      <c r="AP71" s="817" t="s">
        <v>537</v>
      </c>
      <c r="AQ71" s="817"/>
      <c r="AR71" s="817"/>
      <c r="AS71" s="817"/>
      <c r="AT71" s="817"/>
      <c r="AU71" s="817" t="s">
        <v>537</v>
      </c>
      <c r="AV71" s="817"/>
      <c r="AW71" s="817"/>
      <c r="AX71" s="817"/>
      <c r="AY71" s="817"/>
      <c r="AZ71" s="814" t="s">
        <v>559</v>
      </c>
      <c r="BA71" s="814"/>
      <c r="BB71" s="814"/>
      <c r="BC71" s="814"/>
      <c r="BD71" s="815"/>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556</v>
      </c>
      <c r="C72" s="862"/>
      <c r="D72" s="862"/>
      <c r="E72" s="862"/>
      <c r="F72" s="862"/>
      <c r="G72" s="862"/>
      <c r="H72" s="862"/>
      <c r="I72" s="862"/>
      <c r="J72" s="862"/>
      <c r="K72" s="862"/>
      <c r="L72" s="862"/>
      <c r="M72" s="862"/>
      <c r="N72" s="862"/>
      <c r="O72" s="862"/>
      <c r="P72" s="863"/>
      <c r="Q72" s="864">
        <f>904+1</f>
        <v>905</v>
      </c>
      <c r="R72" s="817"/>
      <c r="S72" s="817"/>
      <c r="T72" s="817"/>
      <c r="U72" s="817"/>
      <c r="V72" s="817">
        <f>825+1</f>
        <v>826</v>
      </c>
      <c r="W72" s="817"/>
      <c r="X72" s="817"/>
      <c r="Y72" s="817"/>
      <c r="Z72" s="817"/>
      <c r="AA72" s="817">
        <f>Q72-V72</f>
        <v>79</v>
      </c>
      <c r="AB72" s="817"/>
      <c r="AC72" s="817"/>
      <c r="AD72" s="817"/>
      <c r="AE72" s="817"/>
      <c r="AF72" s="817">
        <f t="shared" ref="AF72" si="2">AA72</f>
        <v>79</v>
      </c>
      <c r="AG72" s="817"/>
      <c r="AH72" s="817"/>
      <c r="AI72" s="817"/>
      <c r="AJ72" s="817"/>
      <c r="AK72" s="817">
        <v>60</v>
      </c>
      <c r="AL72" s="817"/>
      <c r="AM72" s="817"/>
      <c r="AN72" s="817"/>
      <c r="AO72" s="817"/>
      <c r="AP72" s="817">
        <v>238</v>
      </c>
      <c r="AQ72" s="817"/>
      <c r="AR72" s="817"/>
      <c r="AS72" s="817"/>
      <c r="AT72" s="817"/>
      <c r="AU72" s="817">
        <v>82</v>
      </c>
      <c r="AV72" s="817"/>
      <c r="AW72" s="817"/>
      <c r="AX72" s="817"/>
      <c r="AY72" s="817"/>
      <c r="AZ72" s="814" t="s">
        <v>557</v>
      </c>
      <c r="BA72" s="814"/>
      <c r="BB72" s="814"/>
      <c r="BC72" s="814"/>
      <c r="BD72" s="815"/>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540</v>
      </c>
      <c r="C73" s="862"/>
      <c r="D73" s="862"/>
      <c r="E73" s="862"/>
      <c r="F73" s="862"/>
      <c r="G73" s="862"/>
      <c r="H73" s="862"/>
      <c r="I73" s="862"/>
      <c r="J73" s="862"/>
      <c r="K73" s="862"/>
      <c r="L73" s="862"/>
      <c r="M73" s="862"/>
      <c r="N73" s="862"/>
      <c r="O73" s="862"/>
      <c r="P73" s="863"/>
      <c r="Q73" s="864">
        <v>69</v>
      </c>
      <c r="R73" s="817"/>
      <c r="S73" s="817"/>
      <c r="T73" s="817"/>
      <c r="U73" s="817"/>
      <c r="V73" s="817">
        <v>64</v>
      </c>
      <c r="W73" s="817"/>
      <c r="X73" s="817"/>
      <c r="Y73" s="817"/>
      <c r="Z73" s="817"/>
      <c r="AA73" s="817">
        <f>Q73-V73-1</f>
        <v>4</v>
      </c>
      <c r="AB73" s="817"/>
      <c r="AC73" s="817"/>
      <c r="AD73" s="817"/>
      <c r="AE73" s="817"/>
      <c r="AF73" s="817">
        <f t="shared" ref="AF73" si="3">AA73</f>
        <v>4</v>
      </c>
      <c r="AG73" s="817"/>
      <c r="AH73" s="817"/>
      <c r="AI73" s="817"/>
      <c r="AJ73" s="817"/>
      <c r="AK73" s="817" t="s">
        <v>121</v>
      </c>
      <c r="AL73" s="817"/>
      <c r="AM73" s="817"/>
      <c r="AN73" s="817"/>
      <c r="AO73" s="817"/>
      <c r="AP73" s="817" t="s">
        <v>121</v>
      </c>
      <c r="AQ73" s="817"/>
      <c r="AR73" s="817"/>
      <c r="AS73" s="817"/>
      <c r="AT73" s="817"/>
      <c r="AU73" s="817" t="s">
        <v>121</v>
      </c>
      <c r="AV73" s="817"/>
      <c r="AW73" s="817"/>
      <c r="AX73" s="817"/>
      <c r="AY73" s="817"/>
      <c r="AZ73" s="814"/>
      <c r="BA73" s="814"/>
      <c r="BB73" s="814"/>
      <c r="BC73" s="814"/>
      <c r="BD73" s="815"/>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552</v>
      </c>
      <c r="C74" s="862"/>
      <c r="D74" s="862"/>
      <c r="E74" s="862"/>
      <c r="F74" s="862"/>
      <c r="G74" s="862"/>
      <c r="H74" s="862"/>
      <c r="I74" s="862"/>
      <c r="J74" s="862"/>
      <c r="K74" s="862"/>
      <c r="L74" s="862"/>
      <c r="M74" s="862"/>
      <c r="N74" s="862"/>
      <c r="O74" s="862"/>
      <c r="P74" s="863"/>
      <c r="Q74" s="864">
        <f>112+1</f>
        <v>113</v>
      </c>
      <c r="R74" s="817"/>
      <c r="S74" s="817"/>
      <c r="T74" s="817"/>
      <c r="U74" s="817"/>
      <c r="V74" s="817">
        <f>104+1</f>
        <v>105</v>
      </c>
      <c r="W74" s="817"/>
      <c r="X74" s="817"/>
      <c r="Y74" s="817"/>
      <c r="Z74" s="817"/>
      <c r="AA74" s="817">
        <f>Q74-V74</f>
        <v>8</v>
      </c>
      <c r="AB74" s="817"/>
      <c r="AC74" s="817"/>
      <c r="AD74" s="817"/>
      <c r="AE74" s="817"/>
      <c r="AF74" s="817">
        <f t="shared" ref="AF74" si="4">AA74</f>
        <v>8</v>
      </c>
      <c r="AG74" s="817"/>
      <c r="AH74" s="817"/>
      <c r="AI74" s="817"/>
      <c r="AJ74" s="817"/>
      <c r="AK74" s="817" t="s">
        <v>121</v>
      </c>
      <c r="AL74" s="817"/>
      <c r="AM74" s="817"/>
      <c r="AN74" s="817"/>
      <c r="AO74" s="817"/>
      <c r="AP74" s="817" t="s">
        <v>121</v>
      </c>
      <c r="AQ74" s="817"/>
      <c r="AR74" s="817"/>
      <c r="AS74" s="817"/>
      <c r="AT74" s="817"/>
      <c r="AU74" s="817" t="s">
        <v>121</v>
      </c>
      <c r="AV74" s="817"/>
      <c r="AW74" s="817"/>
      <c r="AX74" s="817"/>
      <c r="AY74" s="817"/>
      <c r="AZ74" s="814"/>
      <c r="BA74" s="814"/>
      <c r="BB74" s="814"/>
      <c r="BC74" s="814"/>
      <c r="BD74" s="815"/>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541</v>
      </c>
      <c r="C75" s="862"/>
      <c r="D75" s="862"/>
      <c r="E75" s="862"/>
      <c r="F75" s="862"/>
      <c r="G75" s="862"/>
      <c r="H75" s="862"/>
      <c r="I75" s="862"/>
      <c r="J75" s="862"/>
      <c r="K75" s="862"/>
      <c r="L75" s="862"/>
      <c r="M75" s="862"/>
      <c r="N75" s="862"/>
      <c r="O75" s="862"/>
      <c r="P75" s="863"/>
      <c r="Q75" s="864">
        <v>159</v>
      </c>
      <c r="R75" s="817"/>
      <c r="S75" s="817"/>
      <c r="T75" s="817"/>
      <c r="U75" s="817"/>
      <c r="V75" s="817">
        <v>122</v>
      </c>
      <c r="W75" s="817"/>
      <c r="X75" s="817"/>
      <c r="Y75" s="817"/>
      <c r="Z75" s="817"/>
      <c r="AA75" s="817">
        <f>Q75-V75</f>
        <v>37</v>
      </c>
      <c r="AB75" s="817"/>
      <c r="AC75" s="817"/>
      <c r="AD75" s="817"/>
      <c r="AE75" s="817"/>
      <c r="AF75" s="817">
        <f t="shared" ref="AF75" si="5">AA75</f>
        <v>37</v>
      </c>
      <c r="AG75" s="817"/>
      <c r="AH75" s="817"/>
      <c r="AI75" s="817"/>
      <c r="AJ75" s="817"/>
      <c r="AK75" s="817" t="s">
        <v>121</v>
      </c>
      <c r="AL75" s="817"/>
      <c r="AM75" s="817"/>
      <c r="AN75" s="817"/>
      <c r="AO75" s="817"/>
      <c r="AP75" s="817" t="s">
        <v>121</v>
      </c>
      <c r="AQ75" s="817"/>
      <c r="AR75" s="817"/>
      <c r="AS75" s="817"/>
      <c r="AT75" s="817"/>
      <c r="AU75" s="817" t="s">
        <v>121</v>
      </c>
      <c r="AV75" s="817"/>
      <c r="AW75" s="817"/>
      <c r="AX75" s="817"/>
      <c r="AY75" s="817"/>
      <c r="AZ75" s="814"/>
      <c r="BA75" s="814"/>
      <c r="BB75" s="814"/>
      <c r="BC75" s="814"/>
      <c r="BD75" s="815"/>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542</v>
      </c>
      <c r="C76" s="862"/>
      <c r="D76" s="862"/>
      <c r="E76" s="862"/>
      <c r="F76" s="862"/>
      <c r="G76" s="862"/>
      <c r="H76" s="862"/>
      <c r="I76" s="862"/>
      <c r="J76" s="862"/>
      <c r="K76" s="862"/>
      <c r="L76" s="862"/>
      <c r="M76" s="862"/>
      <c r="N76" s="862"/>
      <c r="O76" s="862"/>
      <c r="P76" s="863"/>
      <c r="Q76" s="867">
        <v>10474</v>
      </c>
      <c r="R76" s="866"/>
      <c r="S76" s="866"/>
      <c r="T76" s="866"/>
      <c r="U76" s="816"/>
      <c r="V76" s="865">
        <v>10424</v>
      </c>
      <c r="W76" s="866"/>
      <c r="X76" s="866"/>
      <c r="Y76" s="866"/>
      <c r="Z76" s="816"/>
      <c r="AA76" s="817">
        <f>Q76-V76</f>
        <v>50</v>
      </c>
      <c r="AB76" s="817"/>
      <c r="AC76" s="817"/>
      <c r="AD76" s="817"/>
      <c r="AE76" s="817"/>
      <c r="AF76" s="817">
        <f t="shared" ref="AF76" si="6">AA76</f>
        <v>50</v>
      </c>
      <c r="AG76" s="817"/>
      <c r="AH76" s="817"/>
      <c r="AI76" s="817"/>
      <c r="AJ76" s="817"/>
      <c r="AK76" s="865">
        <v>2200</v>
      </c>
      <c r="AL76" s="866"/>
      <c r="AM76" s="866"/>
      <c r="AN76" s="866"/>
      <c r="AO76" s="816"/>
      <c r="AP76" s="865" t="s">
        <v>121</v>
      </c>
      <c r="AQ76" s="866"/>
      <c r="AR76" s="866"/>
      <c r="AS76" s="866"/>
      <c r="AT76" s="816"/>
      <c r="AU76" s="865" t="s">
        <v>121</v>
      </c>
      <c r="AV76" s="866"/>
      <c r="AW76" s="866"/>
      <c r="AX76" s="866"/>
      <c r="AY76" s="816"/>
      <c r="AZ76" s="814" t="s">
        <v>549</v>
      </c>
      <c r="BA76" s="814"/>
      <c r="BB76" s="814"/>
      <c r="BC76" s="814"/>
      <c r="BD76" s="815"/>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6"/>
      <c r="S77" s="866"/>
      <c r="T77" s="866"/>
      <c r="U77" s="816"/>
      <c r="V77" s="865"/>
      <c r="W77" s="866"/>
      <c r="X77" s="866"/>
      <c r="Y77" s="866"/>
      <c r="Z77" s="816"/>
      <c r="AA77" s="865"/>
      <c r="AB77" s="866"/>
      <c r="AC77" s="866"/>
      <c r="AD77" s="866"/>
      <c r="AE77" s="816"/>
      <c r="AF77" s="865"/>
      <c r="AG77" s="866"/>
      <c r="AH77" s="866"/>
      <c r="AI77" s="866"/>
      <c r="AJ77" s="816"/>
      <c r="AK77" s="865"/>
      <c r="AL77" s="866"/>
      <c r="AM77" s="866"/>
      <c r="AN77" s="866"/>
      <c r="AO77" s="816"/>
      <c r="AP77" s="865"/>
      <c r="AQ77" s="866"/>
      <c r="AR77" s="866"/>
      <c r="AS77" s="866"/>
      <c r="AT77" s="816"/>
      <c r="AU77" s="865"/>
      <c r="AV77" s="866"/>
      <c r="AW77" s="866"/>
      <c r="AX77" s="866"/>
      <c r="AY77" s="816"/>
      <c r="AZ77" s="814"/>
      <c r="BA77" s="814"/>
      <c r="BB77" s="814"/>
      <c r="BC77" s="814"/>
      <c r="BD77" s="815"/>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4"/>
      <c r="BA78" s="814"/>
      <c r="BB78" s="814"/>
      <c r="BC78" s="814"/>
      <c r="BD78" s="815"/>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4"/>
      <c r="BA79" s="814"/>
      <c r="BB79" s="814"/>
      <c r="BC79" s="814"/>
      <c r="BD79" s="815"/>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4"/>
      <c r="BA80" s="814"/>
      <c r="BB80" s="814"/>
      <c r="BC80" s="814"/>
      <c r="BD80" s="815"/>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4"/>
      <c r="BA81" s="814"/>
      <c r="BB81" s="814"/>
      <c r="BC81" s="814"/>
      <c r="BD81" s="815"/>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4"/>
      <c r="BA82" s="814"/>
      <c r="BB82" s="814"/>
      <c r="BC82" s="814"/>
      <c r="BD82" s="815"/>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4"/>
      <c r="BA83" s="814"/>
      <c r="BB83" s="814"/>
      <c r="BC83" s="814"/>
      <c r="BD83" s="815"/>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4"/>
      <c r="BA84" s="814"/>
      <c r="BB84" s="814"/>
      <c r="BC84" s="814"/>
      <c r="BD84" s="815"/>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4"/>
      <c r="BA85" s="814"/>
      <c r="BB85" s="814"/>
      <c r="BC85" s="814"/>
      <c r="BD85" s="815"/>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4"/>
      <c r="BA86" s="814"/>
      <c r="BB86" s="814"/>
      <c r="BC86" s="814"/>
      <c r="BD86" s="815"/>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7" t="s">
        <v>394</v>
      </c>
      <c r="C88" s="778"/>
      <c r="D88" s="778"/>
      <c r="E88" s="778"/>
      <c r="F88" s="778"/>
      <c r="G88" s="778"/>
      <c r="H88" s="778"/>
      <c r="I88" s="778"/>
      <c r="J88" s="778"/>
      <c r="K88" s="778"/>
      <c r="L88" s="778"/>
      <c r="M88" s="778"/>
      <c r="N88" s="778"/>
      <c r="O88" s="778"/>
      <c r="P88" s="779"/>
      <c r="Q88" s="826"/>
      <c r="R88" s="827"/>
      <c r="S88" s="827"/>
      <c r="T88" s="827"/>
      <c r="U88" s="827"/>
      <c r="V88" s="827"/>
      <c r="W88" s="827"/>
      <c r="X88" s="827"/>
      <c r="Y88" s="827"/>
      <c r="Z88" s="827"/>
      <c r="AA88" s="827"/>
      <c r="AB88" s="827"/>
      <c r="AC88" s="827"/>
      <c r="AD88" s="827"/>
      <c r="AE88" s="827"/>
      <c r="AF88" s="830">
        <f>SUM(AF68:AJ87)</f>
        <v>408</v>
      </c>
      <c r="AG88" s="830"/>
      <c r="AH88" s="830"/>
      <c r="AI88" s="830"/>
      <c r="AJ88" s="830"/>
      <c r="AK88" s="827"/>
      <c r="AL88" s="827"/>
      <c r="AM88" s="827"/>
      <c r="AN88" s="827"/>
      <c r="AO88" s="827"/>
      <c r="AP88" s="830">
        <f>SUM(AP68:AT87)</f>
        <v>1751</v>
      </c>
      <c r="AQ88" s="830"/>
      <c r="AR88" s="830"/>
      <c r="AS88" s="830"/>
      <c r="AT88" s="830"/>
      <c r="AU88" s="830">
        <f>SUM(AU68:AY87)</f>
        <v>441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7" t="s">
        <v>395</v>
      </c>
      <c r="BS102" s="778"/>
      <c r="BT102" s="778"/>
      <c r="BU102" s="778"/>
      <c r="BV102" s="778"/>
      <c r="BW102" s="778"/>
      <c r="BX102" s="778"/>
      <c r="BY102" s="778"/>
      <c r="BZ102" s="778"/>
      <c r="CA102" s="778"/>
      <c r="CB102" s="778"/>
      <c r="CC102" s="778"/>
      <c r="CD102" s="778"/>
      <c r="CE102" s="778"/>
      <c r="CF102" s="778"/>
      <c r="CG102" s="779"/>
      <c r="CH102" s="875"/>
      <c r="CI102" s="876"/>
      <c r="CJ102" s="876"/>
      <c r="CK102" s="876"/>
      <c r="CL102" s="877"/>
      <c r="CM102" s="875"/>
      <c r="CN102" s="876"/>
      <c r="CO102" s="876"/>
      <c r="CP102" s="876"/>
      <c r="CQ102" s="877"/>
      <c r="CR102" s="878">
        <f>SUM(CR7:CV88)</f>
        <v>168</v>
      </c>
      <c r="CS102" s="838"/>
      <c r="CT102" s="838"/>
      <c r="CU102" s="838"/>
      <c r="CV102" s="879"/>
      <c r="CW102" s="878">
        <f t="shared" ref="CW102" si="7">SUM(CW7:DA88)</f>
        <v>68</v>
      </c>
      <c r="CX102" s="838"/>
      <c r="CY102" s="838"/>
      <c r="CZ102" s="838"/>
      <c r="DA102" s="879"/>
      <c r="DB102" s="878">
        <f t="shared" ref="DB102" si="8">SUM(DB7:DF88)</f>
        <v>171</v>
      </c>
      <c r="DC102" s="838"/>
      <c r="DD102" s="838"/>
      <c r="DE102" s="838"/>
      <c r="DF102" s="879"/>
      <c r="DG102" s="878">
        <f t="shared" ref="DG102" si="9">SUM(DG7:DK88)</f>
        <v>1200</v>
      </c>
      <c r="DH102" s="838"/>
      <c r="DI102" s="838"/>
      <c r="DJ102" s="838"/>
      <c r="DK102" s="879"/>
      <c r="DL102" s="878">
        <f t="shared" ref="DL102" si="10">SUM(DL7:DP88)</f>
        <v>0</v>
      </c>
      <c r="DM102" s="838"/>
      <c r="DN102" s="838"/>
      <c r="DO102" s="838"/>
      <c r="DP102" s="879"/>
      <c r="DQ102" s="878">
        <f t="shared" ref="DQ102" si="11">SUM(DQ7:DU88)</f>
        <v>0</v>
      </c>
      <c r="DR102" s="838"/>
      <c r="DS102" s="838"/>
      <c r="DT102" s="838"/>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287</v>
      </c>
      <c r="AG109" s="881"/>
      <c r="AH109" s="881"/>
      <c r="AI109" s="881"/>
      <c r="AJ109" s="882"/>
      <c r="AK109" s="880" t="s">
        <v>286</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287</v>
      </c>
      <c r="BW109" s="881"/>
      <c r="BX109" s="881"/>
      <c r="BY109" s="881"/>
      <c r="BZ109" s="882"/>
      <c r="CA109" s="880" t="s">
        <v>286</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287</v>
      </c>
      <c r="DM109" s="881"/>
      <c r="DN109" s="881"/>
      <c r="DO109" s="881"/>
      <c r="DP109" s="882"/>
      <c r="DQ109" s="880" t="s">
        <v>286</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1082272</v>
      </c>
      <c r="AB110" s="888"/>
      <c r="AC110" s="888"/>
      <c r="AD110" s="888"/>
      <c r="AE110" s="889"/>
      <c r="AF110" s="890">
        <v>1070167</v>
      </c>
      <c r="AG110" s="888"/>
      <c r="AH110" s="888"/>
      <c r="AI110" s="888"/>
      <c r="AJ110" s="889"/>
      <c r="AK110" s="890">
        <v>1047633</v>
      </c>
      <c r="AL110" s="888"/>
      <c r="AM110" s="888"/>
      <c r="AN110" s="888"/>
      <c r="AO110" s="889"/>
      <c r="AP110" s="891">
        <v>10.7</v>
      </c>
      <c r="AQ110" s="892"/>
      <c r="AR110" s="892"/>
      <c r="AS110" s="892"/>
      <c r="AT110" s="893"/>
      <c r="AU110" s="894" t="s">
        <v>61</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13811204</v>
      </c>
      <c r="BR110" s="925"/>
      <c r="BS110" s="925"/>
      <c r="BT110" s="925"/>
      <c r="BU110" s="925"/>
      <c r="BV110" s="925">
        <v>14868057</v>
      </c>
      <c r="BW110" s="925"/>
      <c r="BX110" s="925"/>
      <c r="BY110" s="925"/>
      <c r="BZ110" s="925"/>
      <c r="CA110" s="925">
        <v>15746881</v>
      </c>
      <c r="CB110" s="925"/>
      <c r="CC110" s="925"/>
      <c r="CD110" s="925"/>
      <c r="CE110" s="925"/>
      <c r="CF110" s="939">
        <v>160.9</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v>955683</v>
      </c>
      <c r="BR111" s="918"/>
      <c r="BS111" s="918"/>
      <c r="BT111" s="918"/>
      <c r="BU111" s="918"/>
      <c r="BV111" s="918">
        <v>943600</v>
      </c>
      <c r="BW111" s="918"/>
      <c r="BX111" s="918"/>
      <c r="BY111" s="918"/>
      <c r="BZ111" s="918"/>
      <c r="CA111" s="918">
        <v>936558</v>
      </c>
      <c r="CB111" s="918"/>
      <c r="CC111" s="918"/>
      <c r="CD111" s="918"/>
      <c r="CE111" s="918"/>
      <c r="CF111" s="912">
        <v>9.6</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10934152</v>
      </c>
      <c r="BR112" s="918"/>
      <c r="BS112" s="918"/>
      <c r="BT112" s="918"/>
      <c r="BU112" s="918"/>
      <c r="BV112" s="918">
        <v>10769014</v>
      </c>
      <c r="BW112" s="918"/>
      <c r="BX112" s="918"/>
      <c r="BY112" s="918"/>
      <c r="BZ112" s="918"/>
      <c r="CA112" s="918">
        <v>10697884</v>
      </c>
      <c r="CB112" s="918"/>
      <c r="CC112" s="918"/>
      <c r="CD112" s="918"/>
      <c r="CE112" s="918"/>
      <c r="CF112" s="912">
        <v>109.3</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568219</v>
      </c>
      <c r="AB113" s="932"/>
      <c r="AC113" s="932"/>
      <c r="AD113" s="932"/>
      <c r="AE113" s="933"/>
      <c r="AF113" s="934">
        <v>628489</v>
      </c>
      <c r="AG113" s="932"/>
      <c r="AH113" s="932"/>
      <c r="AI113" s="932"/>
      <c r="AJ113" s="933"/>
      <c r="AK113" s="934">
        <v>702743</v>
      </c>
      <c r="AL113" s="932"/>
      <c r="AM113" s="932"/>
      <c r="AN113" s="932"/>
      <c r="AO113" s="933"/>
      <c r="AP113" s="935">
        <v>7.2</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442397</v>
      </c>
      <c r="BR113" s="918"/>
      <c r="BS113" s="918"/>
      <c r="BT113" s="918"/>
      <c r="BU113" s="918"/>
      <c r="BV113" s="918">
        <v>491395</v>
      </c>
      <c r="BW113" s="918"/>
      <c r="BX113" s="918"/>
      <c r="BY113" s="918"/>
      <c r="BZ113" s="918"/>
      <c r="CA113" s="918">
        <v>423973</v>
      </c>
      <c r="CB113" s="918"/>
      <c r="CC113" s="918"/>
      <c r="CD113" s="918"/>
      <c r="CE113" s="918"/>
      <c r="CF113" s="912">
        <v>4.3</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v>150927</v>
      </c>
      <c r="DH113" s="957"/>
      <c r="DI113" s="957"/>
      <c r="DJ113" s="957"/>
      <c r="DK113" s="958"/>
      <c r="DL113" s="959">
        <v>149620</v>
      </c>
      <c r="DM113" s="957"/>
      <c r="DN113" s="957"/>
      <c r="DO113" s="957"/>
      <c r="DP113" s="958"/>
      <c r="DQ113" s="959">
        <v>148314</v>
      </c>
      <c r="DR113" s="957"/>
      <c r="DS113" s="957"/>
      <c r="DT113" s="957"/>
      <c r="DU113" s="958"/>
      <c r="DV113" s="960">
        <v>1.5</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85445</v>
      </c>
      <c r="AB114" s="957"/>
      <c r="AC114" s="957"/>
      <c r="AD114" s="957"/>
      <c r="AE114" s="958"/>
      <c r="AF114" s="959">
        <v>66061</v>
      </c>
      <c r="AG114" s="957"/>
      <c r="AH114" s="957"/>
      <c r="AI114" s="957"/>
      <c r="AJ114" s="958"/>
      <c r="AK114" s="959">
        <v>64253</v>
      </c>
      <c r="AL114" s="957"/>
      <c r="AM114" s="957"/>
      <c r="AN114" s="957"/>
      <c r="AO114" s="958"/>
      <c r="AP114" s="960">
        <v>0.7</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2192562</v>
      </c>
      <c r="BR114" s="918"/>
      <c r="BS114" s="918"/>
      <c r="BT114" s="918"/>
      <c r="BU114" s="918"/>
      <c r="BV114" s="918">
        <v>2240058</v>
      </c>
      <c r="BW114" s="918"/>
      <c r="BX114" s="918"/>
      <c r="BY114" s="918"/>
      <c r="BZ114" s="918"/>
      <c r="CA114" s="918">
        <v>2298994</v>
      </c>
      <c r="CB114" s="918"/>
      <c r="CC114" s="918"/>
      <c r="CD114" s="918"/>
      <c r="CE114" s="918"/>
      <c r="CF114" s="912">
        <v>23.5</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12830</v>
      </c>
      <c r="AB115" s="932"/>
      <c r="AC115" s="932"/>
      <c r="AD115" s="932"/>
      <c r="AE115" s="933"/>
      <c r="AF115" s="934">
        <v>12820</v>
      </c>
      <c r="AG115" s="932"/>
      <c r="AH115" s="932"/>
      <c r="AI115" s="932"/>
      <c r="AJ115" s="933"/>
      <c r="AK115" s="934">
        <v>12959</v>
      </c>
      <c r="AL115" s="932"/>
      <c r="AM115" s="932"/>
      <c r="AN115" s="932"/>
      <c r="AO115" s="933"/>
      <c r="AP115" s="935">
        <v>0.1</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754247</v>
      </c>
      <c r="DH115" s="957"/>
      <c r="DI115" s="957"/>
      <c r="DJ115" s="957"/>
      <c r="DK115" s="958"/>
      <c r="DL115" s="959">
        <v>754247</v>
      </c>
      <c r="DM115" s="957"/>
      <c r="DN115" s="957"/>
      <c r="DO115" s="957"/>
      <c r="DP115" s="958"/>
      <c r="DQ115" s="959">
        <v>760173</v>
      </c>
      <c r="DR115" s="957"/>
      <c r="DS115" s="957"/>
      <c r="DT115" s="957"/>
      <c r="DU115" s="958"/>
      <c r="DV115" s="960">
        <v>7.8</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1748766</v>
      </c>
      <c r="AB117" s="964"/>
      <c r="AC117" s="964"/>
      <c r="AD117" s="964"/>
      <c r="AE117" s="965"/>
      <c r="AF117" s="963">
        <v>1777537</v>
      </c>
      <c r="AG117" s="964"/>
      <c r="AH117" s="964"/>
      <c r="AI117" s="964"/>
      <c r="AJ117" s="965"/>
      <c r="AK117" s="963">
        <v>1827588</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287</v>
      </c>
      <c r="AG118" s="881"/>
      <c r="AH118" s="881"/>
      <c r="AI118" s="881"/>
      <c r="AJ118" s="882"/>
      <c r="AK118" s="880" t="s">
        <v>286</v>
      </c>
      <c r="AL118" s="881"/>
      <c r="AM118" s="881"/>
      <c r="AN118" s="881"/>
      <c r="AO118" s="882"/>
      <c r="AP118" s="988" t="s">
        <v>404</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432</v>
      </c>
      <c r="BP118" s="992"/>
      <c r="BQ118" s="983">
        <v>28335998</v>
      </c>
      <c r="BR118" s="984"/>
      <c r="BS118" s="984"/>
      <c r="BT118" s="984"/>
      <c r="BU118" s="984"/>
      <c r="BV118" s="984">
        <v>29312124</v>
      </c>
      <c r="BW118" s="984"/>
      <c r="BX118" s="984"/>
      <c r="BY118" s="984"/>
      <c r="BZ118" s="984"/>
      <c r="CA118" s="984">
        <v>30104290</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10139172</v>
      </c>
      <c r="BR119" s="925"/>
      <c r="BS119" s="925"/>
      <c r="BT119" s="925"/>
      <c r="BU119" s="925"/>
      <c r="BV119" s="925">
        <v>10504466</v>
      </c>
      <c r="BW119" s="925"/>
      <c r="BX119" s="925"/>
      <c r="BY119" s="925"/>
      <c r="BZ119" s="925"/>
      <c r="CA119" s="925">
        <v>10280818</v>
      </c>
      <c r="CB119" s="925"/>
      <c r="CC119" s="925"/>
      <c r="CD119" s="925"/>
      <c r="CE119" s="925"/>
      <c r="CF119" s="939">
        <v>105.1</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50509</v>
      </c>
      <c r="DH119" s="996"/>
      <c r="DI119" s="996"/>
      <c r="DJ119" s="996"/>
      <c r="DK119" s="997"/>
      <c r="DL119" s="998">
        <v>39733</v>
      </c>
      <c r="DM119" s="996"/>
      <c r="DN119" s="996"/>
      <c r="DO119" s="996"/>
      <c r="DP119" s="997"/>
      <c r="DQ119" s="998">
        <v>28071</v>
      </c>
      <c r="DR119" s="996"/>
      <c r="DS119" s="996"/>
      <c r="DT119" s="996"/>
      <c r="DU119" s="997"/>
      <c r="DV119" s="999">
        <v>0.3</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114490</v>
      </c>
      <c r="BR120" s="918"/>
      <c r="BS120" s="918"/>
      <c r="BT120" s="918"/>
      <c r="BU120" s="918"/>
      <c r="BV120" s="918">
        <v>135385</v>
      </c>
      <c r="BW120" s="918"/>
      <c r="BX120" s="918"/>
      <c r="BY120" s="918"/>
      <c r="BZ120" s="918"/>
      <c r="CA120" s="918">
        <v>113325</v>
      </c>
      <c r="CB120" s="918"/>
      <c r="CC120" s="918"/>
      <c r="CD120" s="918"/>
      <c r="CE120" s="918"/>
      <c r="CF120" s="912">
        <v>1.2</v>
      </c>
      <c r="CG120" s="913"/>
      <c r="CH120" s="913"/>
      <c r="CI120" s="913"/>
      <c r="CJ120" s="913"/>
      <c r="CK120" s="1011" t="s">
        <v>438</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5239644</v>
      </c>
      <c r="DH120" s="925"/>
      <c r="DI120" s="925"/>
      <c r="DJ120" s="925"/>
      <c r="DK120" s="925"/>
      <c r="DL120" s="925">
        <v>5024111</v>
      </c>
      <c r="DM120" s="925"/>
      <c r="DN120" s="925"/>
      <c r="DO120" s="925"/>
      <c r="DP120" s="925"/>
      <c r="DQ120" s="925">
        <v>4798724</v>
      </c>
      <c r="DR120" s="925"/>
      <c r="DS120" s="925"/>
      <c r="DT120" s="925"/>
      <c r="DU120" s="925"/>
      <c r="DV120" s="926">
        <v>49</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1306</v>
      </c>
      <c r="AB121" s="957"/>
      <c r="AC121" s="957"/>
      <c r="AD121" s="957"/>
      <c r="AE121" s="958"/>
      <c r="AF121" s="959">
        <v>1306</v>
      </c>
      <c r="AG121" s="957"/>
      <c r="AH121" s="957"/>
      <c r="AI121" s="957"/>
      <c r="AJ121" s="958"/>
      <c r="AK121" s="959">
        <v>1306</v>
      </c>
      <c r="AL121" s="957"/>
      <c r="AM121" s="957"/>
      <c r="AN121" s="957"/>
      <c r="AO121" s="958"/>
      <c r="AP121" s="960">
        <v>0</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17416851</v>
      </c>
      <c r="BR121" s="984"/>
      <c r="BS121" s="984"/>
      <c r="BT121" s="984"/>
      <c r="BU121" s="984"/>
      <c r="BV121" s="984">
        <v>18376547</v>
      </c>
      <c r="BW121" s="984"/>
      <c r="BX121" s="984"/>
      <c r="BY121" s="984"/>
      <c r="BZ121" s="984"/>
      <c r="CA121" s="984">
        <v>18728106</v>
      </c>
      <c r="CB121" s="984"/>
      <c r="CC121" s="984"/>
      <c r="CD121" s="984"/>
      <c r="CE121" s="984"/>
      <c r="CF121" s="1022">
        <v>191.4</v>
      </c>
      <c r="CG121" s="1023"/>
      <c r="CH121" s="1023"/>
      <c r="CI121" s="1023"/>
      <c r="CJ121" s="1023"/>
      <c r="CK121" s="1014"/>
      <c r="CL121" s="1015"/>
      <c r="CM121" s="1015"/>
      <c r="CN121" s="1015"/>
      <c r="CO121" s="1016"/>
      <c r="CP121" s="1005" t="s">
        <v>441</v>
      </c>
      <c r="CQ121" s="1006"/>
      <c r="CR121" s="1006"/>
      <c r="CS121" s="1006"/>
      <c r="CT121" s="1006"/>
      <c r="CU121" s="1006"/>
      <c r="CV121" s="1006"/>
      <c r="CW121" s="1006"/>
      <c r="CX121" s="1006"/>
      <c r="CY121" s="1006"/>
      <c r="CZ121" s="1006"/>
      <c r="DA121" s="1006"/>
      <c r="DB121" s="1006"/>
      <c r="DC121" s="1006"/>
      <c r="DD121" s="1006"/>
      <c r="DE121" s="1006"/>
      <c r="DF121" s="1007"/>
      <c r="DG121" s="917">
        <v>3190988</v>
      </c>
      <c r="DH121" s="918"/>
      <c r="DI121" s="918"/>
      <c r="DJ121" s="918"/>
      <c r="DK121" s="918"/>
      <c r="DL121" s="918">
        <v>3139115</v>
      </c>
      <c r="DM121" s="918"/>
      <c r="DN121" s="918"/>
      <c r="DO121" s="918"/>
      <c r="DP121" s="918"/>
      <c r="DQ121" s="918">
        <v>2857636</v>
      </c>
      <c r="DR121" s="918"/>
      <c r="DS121" s="918"/>
      <c r="DT121" s="918"/>
      <c r="DU121" s="918"/>
      <c r="DV121" s="919">
        <v>29.2</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442</v>
      </c>
      <c r="AB122" s="957"/>
      <c r="AC122" s="957"/>
      <c r="AD122" s="957"/>
      <c r="AE122" s="958"/>
      <c r="AF122" s="959" t="s">
        <v>442</v>
      </c>
      <c r="AG122" s="957"/>
      <c r="AH122" s="957"/>
      <c r="AI122" s="957"/>
      <c r="AJ122" s="958"/>
      <c r="AK122" s="959" t="s">
        <v>442</v>
      </c>
      <c r="AL122" s="957"/>
      <c r="AM122" s="957"/>
      <c r="AN122" s="957"/>
      <c r="AO122" s="958"/>
      <c r="AP122" s="960" t="s">
        <v>442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443</v>
      </c>
      <c r="BP122" s="992"/>
      <c r="BQ122" s="1032">
        <v>27670513</v>
      </c>
      <c r="BR122" s="1033"/>
      <c r="BS122" s="1033"/>
      <c r="BT122" s="1033"/>
      <c r="BU122" s="1033"/>
      <c r="BV122" s="1033">
        <v>29016398</v>
      </c>
      <c r="BW122" s="1033"/>
      <c r="BX122" s="1033"/>
      <c r="BY122" s="1033"/>
      <c r="BZ122" s="1033"/>
      <c r="CA122" s="1033">
        <v>29122249</v>
      </c>
      <c r="CB122" s="1033"/>
      <c r="CC122" s="1033"/>
      <c r="CD122" s="1033"/>
      <c r="CE122" s="1033"/>
      <c r="CF122" s="985"/>
      <c r="CG122" s="986"/>
      <c r="CH122" s="986"/>
      <c r="CI122" s="986"/>
      <c r="CJ122" s="987"/>
      <c r="CK122" s="1014"/>
      <c r="CL122" s="1015"/>
      <c r="CM122" s="1015"/>
      <c r="CN122" s="1015"/>
      <c r="CO122" s="1016"/>
      <c r="CP122" s="1005" t="s">
        <v>385</v>
      </c>
      <c r="CQ122" s="1006"/>
      <c r="CR122" s="1006"/>
      <c r="CS122" s="1006"/>
      <c r="CT122" s="1006"/>
      <c r="CU122" s="1006"/>
      <c r="CV122" s="1006"/>
      <c r="CW122" s="1006"/>
      <c r="CX122" s="1006"/>
      <c r="CY122" s="1006"/>
      <c r="CZ122" s="1006"/>
      <c r="DA122" s="1006"/>
      <c r="DB122" s="1006"/>
      <c r="DC122" s="1006"/>
      <c r="DD122" s="1006"/>
      <c r="DE122" s="1006"/>
      <c r="DF122" s="1007"/>
      <c r="DG122" s="917">
        <v>1903780</v>
      </c>
      <c r="DH122" s="918"/>
      <c r="DI122" s="918"/>
      <c r="DJ122" s="918"/>
      <c r="DK122" s="918"/>
      <c r="DL122" s="918">
        <v>1974567</v>
      </c>
      <c r="DM122" s="918"/>
      <c r="DN122" s="918"/>
      <c r="DO122" s="918"/>
      <c r="DP122" s="918"/>
      <c r="DQ122" s="918">
        <v>2148657</v>
      </c>
      <c r="DR122" s="918"/>
      <c r="DS122" s="918"/>
      <c r="DT122" s="918"/>
      <c r="DU122" s="918"/>
      <c r="DV122" s="919">
        <v>22</v>
      </c>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444</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7</v>
      </c>
      <c r="BR123" s="1025"/>
      <c r="BS123" s="1025"/>
      <c r="BT123" s="1025"/>
      <c r="BU123" s="1025"/>
      <c r="BV123" s="1025">
        <v>3</v>
      </c>
      <c r="BW123" s="1025"/>
      <c r="BX123" s="1025"/>
      <c r="BY123" s="1025"/>
      <c r="BZ123" s="1025"/>
      <c r="CA123" s="1025">
        <v>10</v>
      </c>
      <c r="CB123" s="1025"/>
      <c r="CC123" s="1025"/>
      <c r="CD123" s="1025"/>
      <c r="CE123" s="1025"/>
      <c r="CF123" s="1026"/>
      <c r="CG123" s="1027"/>
      <c r="CH123" s="1027"/>
      <c r="CI123" s="1027"/>
      <c r="CJ123" s="1028"/>
      <c r="CK123" s="1014"/>
      <c r="CL123" s="1015"/>
      <c r="CM123" s="1015"/>
      <c r="CN123" s="1015"/>
      <c r="CO123" s="1016"/>
      <c r="CP123" s="1005" t="s">
        <v>383</v>
      </c>
      <c r="CQ123" s="1006"/>
      <c r="CR123" s="1006"/>
      <c r="CS123" s="1006"/>
      <c r="CT123" s="1006"/>
      <c r="CU123" s="1006"/>
      <c r="CV123" s="1006"/>
      <c r="CW123" s="1006"/>
      <c r="CX123" s="1006"/>
      <c r="CY123" s="1006"/>
      <c r="CZ123" s="1006"/>
      <c r="DA123" s="1006"/>
      <c r="DB123" s="1006"/>
      <c r="DC123" s="1006"/>
      <c r="DD123" s="1006"/>
      <c r="DE123" s="1006"/>
      <c r="DF123" s="1007"/>
      <c r="DG123" s="956">
        <v>541605</v>
      </c>
      <c r="DH123" s="957"/>
      <c r="DI123" s="957"/>
      <c r="DJ123" s="957"/>
      <c r="DK123" s="958"/>
      <c r="DL123" s="959">
        <v>576234</v>
      </c>
      <c r="DM123" s="957"/>
      <c r="DN123" s="957"/>
      <c r="DO123" s="957"/>
      <c r="DP123" s="958"/>
      <c r="DQ123" s="959">
        <v>838095</v>
      </c>
      <c r="DR123" s="957"/>
      <c r="DS123" s="957"/>
      <c r="DT123" s="957"/>
      <c r="DU123" s="958"/>
      <c r="DV123" s="960">
        <v>8.6</v>
      </c>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445</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446</v>
      </c>
      <c r="CL125" s="1012"/>
      <c r="CM125" s="1012"/>
      <c r="CN125" s="1012"/>
      <c r="CO125" s="1013"/>
      <c r="CP125" s="938" t="s">
        <v>447</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11290</v>
      </c>
      <c r="AB126" s="957"/>
      <c r="AC126" s="957"/>
      <c r="AD126" s="957"/>
      <c r="AE126" s="958"/>
      <c r="AF126" s="959">
        <v>11290</v>
      </c>
      <c r="AG126" s="957"/>
      <c r="AH126" s="957"/>
      <c r="AI126" s="957"/>
      <c r="AJ126" s="958"/>
      <c r="AK126" s="959">
        <v>11290</v>
      </c>
      <c r="AL126" s="957"/>
      <c r="AM126" s="957"/>
      <c r="AN126" s="957"/>
      <c r="AO126" s="958"/>
      <c r="AP126" s="960">
        <v>0.1</v>
      </c>
      <c r="AQ126" s="961"/>
      <c r="AR126" s="961"/>
      <c r="AS126" s="961"/>
      <c r="AT126" s="962"/>
      <c r="AU126" s="233"/>
      <c r="AV126" s="233"/>
      <c r="AW126" s="233"/>
      <c r="AX126" s="1034" t="s">
        <v>448</v>
      </c>
      <c r="AY126" s="1035"/>
      <c r="AZ126" s="1035"/>
      <c r="BA126" s="1035"/>
      <c r="BB126" s="1035"/>
      <c r="BC126" s="1035"/>
      <c r="BD126" s="1035"/>
      <c r="BE126" s="1036"/>
      <c r="BF126" s="1050" t="s">
        <v>449</v>
      </c>
      <c r="BG126" s="1035"/>
      <c r="BH126" s="1035"/>
      <c r="BI126" s="1035"/>
      <c r="BJ126" s="1035"/>
      <c r="BK126" s="1035"/>
      <c r="BL126" s="1036"/>
      <c r="BM126" s="1050" t="s">
        <v>450</v>
      </c>
      <c r="BN126" s="1035"/>
      <c r="BO126" s="1035"/>
      <c r="BP126" s="1035"/>
      <c r="BQ126" s="1035"/>
      <c r="BR126" s="1035"/>
      <c r="BS126" s="1036"/>
      <c r="BT126" s="1050" t="s">
        <v>451</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452</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453</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234</v>
      </c>
      <c r="AB127" s="957"/>
      <c r="AC127" s="957"/>
      <c r="AD127" s="957"/>
      <c r="AE127" s="958"/>
      <c r="AF127" s="959">
        <v>224</v>
      </c>
      <c r="AG127" s="957"/>
      <c r="AH127" s="957"/>
      <c r="AI127" s="957"/>
      <c r="AJ127" s="958"/>
      <c r="AK127" s="959">
        <v>363</v>
      </c>
      <c r="AL127" s="957"/>
      <c r="AM127" s="957"/>
      <c r="AN127" s="957"/>
      <c r="AO127" s="958"/>
      <c r="AP127" s="960">
        <v>0</v>
      </c>
      <c r="AQ127" s="961"/>
      <c r="AR127" s="961"/>
      <c r="AS127" s="961"/>
      <c r="AT127" s="962"/>
      <c r="AU127" s="233"/>
      <c r="AV127" s="233"/>
      <c r="AW127" s="233"/>
      <c r="AX127" s="884" t="s">
        <v>454</v>
      </c>
      <c r="AY127" s="885"/>
      <c r="AZ127" s="885"/>
      <c r="BA127" s="885"/>
      <c r="BB127" s="885"/>
      <c r="BC127" s="885"/>
      <c r="BD127" s="885"/>
      <c r="BE127" s="886"/>
      <c r="BF127" s="1039" t="s">
        <v>112</v>
      </c>
      <c r="BG127" s="1040"/>
      <c r="BH127" s="1040"/>
      <c r="BI127" s="1040"/>
      <c r="BJ127" s="1040"/>
      <c r="BK127" s="1040"/>
      <c r="BL127" s="1049"/>
      <c r="BM127" s="1039">
        <v>13.16</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455</v>
      </c>
      <c r="CQ127" s="1043"/>
      <c r="CR127" s="1043"/>
      <c r="CS127" s="1043"/>
      <c r="CT127" s="1043"/>
      <c r="CU127" s="1043"/>
      <c r="CV127" s="1043"/>
      <c r="CW127" s="1043"/>
      <c r="CX127" s="1043"/>
      <c r="CY127" s="1043"/>
      <c r="CZ127" s="1043"/>
      <c r="DA127" s="1043"/>
      <c r="DB127" s="1043"/>
      <c r="DC127" s="1043"/>
      <c r="DD127" s="1043"/>
      <c r="DE127" s="1043"/>
      <c r="DF127" s="1044"/>
      <c r="DG127" s="1045" t="s">
        <v>456</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458</v>
      </c>
      <c r="X128" s="1071"/>
      <c r="Y128" s="1071"/>
      <c r="Z128" s="1072"/>
      <c r="AA128" s="1087">
        <v>24270</v>
      </c>
      <c r="AB128" s="1088"/>
      <c r="AC128" s="1088"/>
      <c r="AD128" s="1088"/>
      <c r="AE128" s="1089"/>
      <c r="AF128" s="1090">
        <v>26108</v>
      </c>
      <c r="AG128" s="1088"/>
      <c r="AH128" s="1088"/>
      <c r="AI128" s="1088"/>
      <c r="AJ128" s="1089"/>
      <c r="AK128" s="1090">
        <v>23965</v>
      </c>
      <c r="AL128" s="1088"/>
      <c r="AM128" s="1088"/>
      <c r="AN128" s="1088"/>
      <c r="AO128" s="1089"/>
      <c r="AP128" s="1091"/>
      <c r="AQ128" s="1092"/>
      <c r="AR128" s="1092"/>
      <c r="AS128" s="1092"/>
      <c r="AT128" s="1093"/>
      <c r="AU128" s="235"/>
      <c r="AV128" s="235"/>
      <c r="AW128" s="235"/>
      <c r="AX128" s="1052" t="s">
        <v>459</v>
      </c>
      <c r="AY128" s="948"/>
      <c r="AZ128" s="948"/>
      <c r="BA128" s="948"/>
      <c r="BB128" s="948"/>
      <c r="BC128" s="948"/>
      <c r="BD128" s="948"/>
      <c r="BE128" s="949"/>
      <c r="BF128" s="1064" t="s">
        <v>112</v>
      </c>
      <c r="BG128" s="1065"/>
      <c r="BH128" s="1065"/>
      <c r="BI128" s="1065"/>
      <c r="BJ128" s="1065"/>
      <c r="BK128" s="1065"/>
      <c r="BL128" s="1066"/>
      <c r="BM128" s="1064">
        <v>18.16</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460</v>
      </c>
      <c r="X129" s="1059"/>
      <c r="Y129" s="1059"/>
      <c r="Z129" s="1060"/>
      <c r="AA129" s="956">
        <v>10799378</v>
      </c>
      <c r="AB129" s="957"/>
      <c r="AC129" s="957"/>
      <c r="AD129" s="957"/>
      <c r="AE129" s="958"/>
      <c r="AF129" s="959">
        <v>11026376</v>
      </c>
      <c r="AG129" s="957"/>
      <c r="AH129" s="957"/>
      <c r="AI129" s="957"/>
      <c r="AJ129" s="958"/>
      <c r="AK129" s="959">
        <v>11181481</v>
      </c>
      <c r="AL129" s="957"/>
      <c r="AM129" s="957"/>
      <c r="AN129" s="957"/>
      <c r="AO129" s="958"/>
      <c r="AP129" s="1061"/>
      <c r="AQ129" s="1062"/>
      <c r="AR129" s="1062"/>
      <c r="AS129" s="1062"/>
      <c r="AT129" s="1063"/>
      <c r="AU129" s="235"/>
      <c r="AV129" s="235"/>
      <c r="AW129" s="235"/>
      <c r="AX129" s="1052" t="s">
        <v>461</v>
      </c>
      <c r="AY129" s="948"/>
      <c r="AZ129" s="948"/>
      <c r="BA129" s="948"/>
      <c r="BB129" s="948"/>
      <c r="BC129" s="948"/>
      <c r="BD129" s="948"/>
      <c r="BE129" s="949"/>
      <c r="BF129" s="1053">
        <v>4.0999999999999996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462</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463</v>
      </c>
      <c r="X130" s="1059"/>
      <c r="Y130" s="1059"/>
      <c r="Z130" s="1060"/>
      <c r="AA130" s="956">
        <v>1323091</v>
      </c>
      <c r="AB130" s="957"/>
      <c r="AC130" s="957"/>
      <c r="AD130" s="957"/>
      <c r="AE130" s="958"/>
      <c r="AF130" s="959">
        <v>1346112</v>
      </c>
      <c r="AG130" s="957"/>
      <c r="AH130" s="957"/>
      <c r="AI130" s="957"/>
      <c r="AJ130" s="958"/>
      <c r="AK130" s="959">
        <v>1395157</v>
      </c>
      <c r="AL130" s="957"/>
      <c r="AM130" s="957"/>
      <c r="AN130" s="957"/>
      <c r="AO130" s="958"/>
      <c r="AP130" s="1061"/>
      <c r="AQ130" s="1062"/>
      <c r="AR130" s="1062"/>
      <c r="AS130" s="1062"/>
      <c r="AT130" s="1063"/>
      <c r="AU130" s="235"/>
      <c r="AV130" s="235"/>
      <c r="AW130" s="235"/>
      <c r="AX130" s="1111" t="s">
        <v>464</v>
      </c>
      <c r="AY130" s="1043"/>
      <c r="AZ130" s="1043"/>
      <c r="BA130" s="1043"/>
      <c r="BB130" s="1043"/>
      <c r="BC130" s="1043"/>
      <c r="BD130" s="1043"/>
      <c r="BE130" s="1044"/>
      <c r="BF130" s="1073">
        <v>10</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465</v>
      </c>
      <c r="X131" s="1082"/>
      <c r="Y131" s="1082"/>
      <c r="Z131" s="1083"/>
      <c r="AA131" s="995">
        <v>9476287</v>
      </c>
      <c r="AB131" s="996"/>
      <c r="AC131" s="996"/>
      <c r="AD131" s="996"/>
      <c r="AE131" s="997"/>
      <c r="AF131" s="998">
        <v>9680264</v>
      </c>
      <c r="AG131" s="996"/>
      <c r="AH131" s="996"/>
      <c r="AI131" s="996"/>
      <c r="AJ131" s="997"/>
      <c r="AK131" s="998">
        <v>9786324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466</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467</v>
      </c>
      <c r="W132" s="1099"/>
      <c r="X132" s="1099"/>
      <c r="Y132" s="1099"/>
      <c r="Z132" s="1100"/>
      <c r="AA132" s="1101">
        <v>4.2358890139999996</v>
      </c>
      <c r="AB132" s="1102"/>
      <c r="AC132" s="1102"/>
      <c r="AD132" s="1102"/>
      <c r="AE132" s="1103"/>
      <c r="AF132" s="1104">
        <v>4.187044899</v>
      </c>
      <c r="AG132" s="1102"/>
      <c r="AH132" s="1102"/>
      <c r="AI132" s="1102"/>
      <c r="AJ132" s="1103"/>
      <c r="AK132" s="1104">
        <v>4.1738450519999999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468</v>
      </c>
      <c r="W133" s="1106"/>
      <c r="X133" s="1106"/>
      <c r="Y133" s="1106"/>
      <c r="Z133" s="1107"/>
      <c r="AA133" s="1108">
        <v>5.7</v>
      </c>
      <c r="AB133" s="1109"/>
      <c r="AC133" s="1109"/>
      <c r="AD133" s="1109"/>
      <c r="AE133" s="1110"/>
      <c r="AF133" s="1108">
        <v>4.5</v>
      </c>
      <c r="AG133" s="1109"/>
      <c r="AH133" s="1109"/>
      <c r="AI133" s="1109"/>
      <c r="AJ133" s="1110"/>
      <c r="AK133" s="1108">
        <v>4.0999999999999996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98425196850393704"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85"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5" t="s">
        <v>471</v>
      </c>
      <c r="L7" s="254"/>
      <c r="M7" s="255" t="s">
        <v>472</v>
      </c>
      <c r="N7" s="256"/>
    </row>
    <row r="8" spans="1:16">
      <c r="A8" s="248"/>
      <c r="B8" s="244"/>
      <c r="C8" s="244"/>
      <c r="D8" s="244"/>
      <c r="E8" s="244"/>
      <c r="F8" s="244"/>
      <c r="G8" s="257"/>
      <c r="H8" s="258"/>
      <c r="I8" s="258"/>
      <c r="J8" s="259"/>
      <c r="K8" s="1116"/>
      <c r="L8" s="260" t="s">
        <v>473</v>
      </c>
      <c r="M8" s="261" t="s">
        <v>474</v>
      </c>
      <c r="N8" s="262" t="s">
        <v>475</v>
      </c>
    </row>
    <row r="9" spans="1:16">
      <c r="A9" s="248"/>
      <c r="B9" s="244"/>
      <c r="C9" s="244"/>
      <c r="D9" s="244"/>
      <c r="E9" s="244"/>
      <c r="F9" s="244"/>
      <c r="G9" s="1117" t="s">
        <v>476</v>
      </c>
      <c r="H9" s="1118"/>
      <c r="I9" s="1118"/>
      <c r="J9" s="1119"/>
      <c r="K9" s="263">
        <v>2243513</v>
      </c>
      <c r="L9" s="264">
        <v>63050</v>
      </c>
      <c r="M9" s="265">
        <v>83170</v>
      </c>
      <c r="N9" s="266">
        <v>-24.2</v>
      </c>
    </row>
    <row r="10" spans="1:16">
      <c r="A10" s="248"/>
      <c r="B10" s="244"/>
      <c r="C10" s="244"/>
      <c r="D10" s="244"/>
      <c r="E10" s="244"/>
      <c r="F10" s="244"/>
      <c r="G10" s="1117" t="s">
        <v>477</v>
      </c>
      <c r="H10" s="1118"/>
      <c r="I10" s="1118"/>
      <c r="J10" s="1119"/>
      <c r="K10" s="267">
        <v>280568</v>
      </c>
      <c r="L10" s="268">
        <v>7885</v>
      </c>
      <c r="M10" s="269">
        <v>7053</v>
      </c>
      <c r="N10" s="270">
        <v>11.8</v>
      </c>
    </row>
    <row r="11" spans="1:16" ht="13.5" customHeight="1">
      <c r="A11" s="248"/>
      <c r="B11" s="244"/>
      <c r="C11" s="244"/>
      <c r="D11" s="244"/>
      <c r="E11" s="244"/>
      <c r="F11" s="244"/>
      <c r="G11" s="1117" t="s">
        <v>478</v>
      </c>
      <c r="H11" s="1118"/>
      <c r="I11" s="1118"/>
      <c r="J11" s="1119"/>
      <c r="K11" s="267">
        <v>459518</v>
      </c>
      <c r="L11" s="268">
        <v>12914</v>
      </c>
      <c r="M11" s="269">
        <v>8860</v>
      </c>
      <c r="N11" s="270">
        <v>45.8</v>
      </c>
    </row>
    <row r="12" spans="1:16" ht="13.5" customHeight="1">
      <c r="A12" s="248"/>
      <c r="B12" s="244"/>
      <c r="C12" s="244"/>
      <c r="D12" s="244"/>
      <c r="E12" s="244"/>
      <c r="F12" s="244"/>
      <c r="G12" s="1117" t="s">
        <v>479</v>
      </c>
      <c r="H12" s="1118"/>
      <c r="I12" s="1118"/>
      <c r="J12" s="1119"/>
      <c r="K12" s="267" t="s">
        <v>480</v>
      </c>
      <c r="L12" s="268" t="s">
        <v>480</v>
      </c>
      <c r="M12" s="269">
        <v>837</v>
      </c>
      <c r="N12" s="270" t="s">
        <v>480</v>
      </c>
    </row>
    <row r="13" spans="1:16" ht="13.5" customHeight="1">
      <c r="A13" s="248"/>
      <c r="B13" s="244"/>
      <c r="C13" s="244"/>
      <c r="D13" s="244"/>
      <c r="E13" s="244"/>
      <c r="F13" s="244"/>
      <c r="G13" s="1117" t="s">
        <v>481</v>
      </c>
      <c r="H13" s="1118"/>
      <c r="I13" s="1118"/>
      <c r="J13" s="1119"/>
      <c r="K13" s="267" t="s">
        <v>480</v>
      </c>
      <c r="L13" s="268" t="s">
        <v>480</v>
      </c>
      <c r="M13" s="269">
        <v>4</v>
      </c>
      <c r="N13" s="270" t="s">
        <v>480</v>
      </c>
    </row>
    <row r="14" spans="1:16" ht="13.5" customHeight="1">
      <c r="A14" s="248"/>
      <c r="B14" s="244"/>
      <c r="C14" s="244"/>
      <c r="D14" s="244"/>
      <c r="E14" s="244"/>
      <c r="F14" s="244"/>
      <c r="G14" s="1117" t="s">
        <v>482</v>
      </c>
      <c r="H14" s="1118"/>
      <c r="I14" s="1118"/>
      <c r="J14" s="1119"/>
      <c r="K14" s="267">
        <v>26440</v>
      </c>
      <c r="L14" s="268">
        <v>743</v>
      </c>
      <c r="M14" s="269">
        <v>3453</v>
      </c>
      <c r="N14" s="270">
        <v>-78.5</v>
      </c>
    </row>
    <row r="15" spans="1:16" ht="13.5" customHeight="1">
      <c r="A15" s="248"/>
      <c r="B15" s="244"/>
      <c r="C15" s="244"/>
      <c r="D15" s="244"/>
      <c r="E15" s="244"/>
      <c r="F15" s="244"/>
      <c r="G15" s="1117" t="s">
        <v>483</v>
      </c>
      <c r="H15" s="1118"/>
      <c r="I15" s="1118"/>
      <c r="J15" s="1119"/>
      <c r="K15" s="267">
        <v>77969</v>
      </c>
      <c r="L15" s="268">
        <v>2191</v>
      </c>
      <c r="M15" s="269">
        <v>1923</v>
      </c>
      <c r="N15" s="270">
        <v>13.9</v>
      </c>
    </row>
    <row r="16" spans="1:16">
      <c r="A16" s="248"/>
      <c r="B16" s="244"/>
      <c r="C16" s="244"/>
      <c r="D16" s="244"/>
      <c r="E16" s="244"/>
      <c r="F16" s="244"/>
      <c r="G16" s="1120" t="s">
        <v>484</v>
      </c>
      <c r="H16" s="1121"/>
      <c r="I16" s="1121"/>
      <c r="J16" s="1122"/>
      <c r="K16" s="268">
        <v>-170335</v>
      </c>
      <c r="L16" s="268">
        <v>-4787</v>
      </c>
      <c r="M16" s="269">
        <v>-10272</v>
      </c>
      <c r="N16" s="270">
        <v>-53.4</v>
      </c>
    </row>
    <row r="17" spans="1:16">
      <c r="A17" s="248"/>
      <c r="B17" s="244"/>
      <c r="C17" s="244"/>
      <c r="D17" s="244"/>
      <c r="E17" s="244"/>
      <c r="F17" s="244"/>
      <c r="G17" s="1120" t="s">
        <v>171</v>
      </c>
      <c r="H17" s="1121"/>
      <c r="I17" s="1121"/>
      <c r="J17" s="1122"/>
      <c r="K17" s="268">
        <v>2917673</v>
      </c>
      <c r="L17" s="268">
        <v>81996</v>
      </c>
      <c r="M17" s="269">
        <v>95028</v>
      </c>
      <c r="N17" s="270">
        <v>-13.7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2" t="s">
        <v>489</v>
      </c>
      <c r="H21" s="1113"/>
      <c r="I21" s="1113"/>
      <c r="J21" s="1114"/>
      <c r="K21" s="280">
        <v>7.95</v>
      </c>
      <c r="L21" s="281">
        <v>9.36</v>
      </c>
      <c r="M21" s="282">
        <v>-1.41</v>
      </c>
      <c r="N21" s="249"/>
      <c r="O21" s="283"/>
      <c r="P21" s="279"/>
    </row>
    <row r="22" spans="1:16" s="284" customFormat="1">
      <c r="A22" s="279"/>
      <c r="B22" s="249"/>
      <c r="C22" s="249"/>
      <c r="D22" s="249"/>
      <c r="E22" s="249"/>
      <c r="F22" s="249"/>
      <c r="G22" s="1112" t="s">
        <v>490</v>
      </c>
      <c r="H22" s="1113"/>
      <c r="I22" s="1113"/>
      <c r="J22" s="1114"/>
      <c r="K22" s="285">
        <v>94.4</v>
      </c>
      <c r="L22" s="286">
        <v>96.8</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5" t="s">
        <v>471</v>
      </c>
      <c r="L30" s="254"/>
      <c r="M30" s="255" t="s">
        <v>472</v>
      </c>
      <c r="N30" s="256"/>
    </row>
    <row r="31" spans="1:16">
      <c r="A31" s="248"/>
      <c r="B31" s="244"/>
      <c r="C31" s="244"/>
      <c r="D31" s="244"/>
      <c r="E31" s="244"/>
      <c r="F31" s="244"/>
      <c r="G31" s="257"/>
      <c r="H31" s="258"/>
      <c r="I31" s="258"/>
      <c r="J31" s="259"/>
      <c r="K31" s="1116"/>
      <c r="L31" s="260" t="s">
        <v>473</v>
      </c>
      <c r="M31" s="261" t="s">
        <v>474</v>
      </c>
      <c r="N31" s="262" t="s">
        <v>475</v>
      </c>
    </row>
    <row r="32" spans="1:16" ht="27" customHeight="1">
      <c r="A32" s="248"/>
      <c r="B32" s="244"/>
      <c r="C32" s="244"/>
      <c r="D32" s="244"/>
      <c r="E32" s="244"/>
      <c r="F32" s="244"/>
      <c r="G32" s="1128" t="s">
        <v>494</v>
      </c>
      <c r="H32" s="1129"/>
      <c r="I32" s="1129"/>
      <c r="J32" s="1130"/>
      <c r="K32" s="294">
        <v>1047633</v>
      </c>
      <c r="L32" s="294">
        <v>29442</v>
      </c>
      <c r="M32" s="295">
        <v>65071</v>
      </c>
      <c r="N32" s="296">
        <v>-54.8</v>
      </c>
    </row>
    <row r="33" spans="1:16" ht="13.5" customHeight="1">
      <c r="A33" s="248"/>
      <c r="B33" s="244"/>
      <c r="C33" s="244"/>
      <c r="D33" s="244"/>
      <c r="E33" s="244"/>
      <c r="F33" s="244"/>
      <c r="G33" s="1128" t="s">
        <v>495</v>
      </c>
      <c r="H33" s="1129"/>
      <c r="I33" s="1129"/>
      <c r="J33" s="1130"/>
      <c r="K33" s="294" t="s">
        <v>480</v>
      </c>
      <c r="L33" s="294" t="s">
        <v>480</v>
      </c>
      <c r="M33" s="295" t="s">
        <v>480</v>
      </c>
      <c r="N33" s="296" t="s">
        <v>480</v>
      </c>
    </row>
    <row r="34" spans="1:16" ht="27" customHeight="1">
      <c r="A34" s="248"/>
      <c r="B34" s="244"/>
      <c r="C34" s="244"/>
      <c r="D34" s="244"/>
      <c r="E34" s="244"/>
      <c r="F34" s="244"/>
      <c r="G34" s="1128" t="s">
        <v>496</v>
      </c>
      <c r="H34" s="1129"/>
      <c r="I34" s="1129"/>
      <c r="J34" s="1130"/>
      <c r="K34" s="294" t="s">
        <v>480</v>
      </c>
      <c r="L34" s="294" t="s">
        <v>480</v>
      </c>
      <c r="M34" s="295">
        <v>23</v>
      </c>
      <c r="N34" s="296" t="s">
        <v>480</v>
      </c>
    </row>
    <row r="35" spans="1:16" ht="27" customHeight="1">
      <c r="A35" s="248"/>
      <c r="B35" s="244"/>
      <c r="C35" s="244"/>
      <c r="D35" s="244"/>
      <c r="E35" s="244"/>
      <c r="F35" s="244"/>
      <c r="G35" s="1128" t="s">
        <v>497</v>
      </c>
      <c r="H35" s="1129"/>
      <c r="I35" s="1129"/>
      <c r="J35" s="1130"/>
      <c r="K35" s="294">
        <v>702743</v>
      </c>
      <c r="L35" s="294">
        <v>19749</v>
      </c>
      <c r="M35" s="295">
        <v>17560</v>
      </c>
      <c r="N35" s="296">
        <v>12.5</v>
      </c>
    </row>
    <row r="36" spans="1:16" ht="27" customHeight="1">
      <c r="A36" s="248"/>
      <c r="B36" s="244"/>
      <c r="C36" s="244"/>
      <c r="D36" s="244"/>
      <c r="E36" s="244"/>
      <c r="F36" s="244"/>
      <c r="G36" s="1128" t="s">
        <v>498</v>
      </c>
      <c r="H36" s="1129"/>
      <c r="I36" s="1129"/>
      <c r="J36" s="1130"/>
      <c r="K36" s="294">
        <v>64253</v>
      </c>
      <c r="L36" s="294">
        <v>1806</v>
      </c>
      <c r="M36" s="295">
        <v>3274</v>
      </c>
      <c r="N36" s="296">
        <v>-44.8</v>
      </c>
    </row>
    <row r="37" spans="1:16" ht="13.5" customHeight="1">
      <c r="A37" s="248"/>
      <c r="B37" s="244"/>
      <c r="C37" s="244"/>
      <c r="D37" s="244"/>
      <c r="E37" s="244"/>
      <c r="F37" s="244"/>
      <c r="G37" s="1128" t="s">
        <v>499</v>
      </c>
      <c r="H37" s="1129"/>
      <c r="I37" s="1129"/>
      <c r="J37" s="1130"/>
      <c r="K37" s="294">
        <v>12959</v>
      </c>
      <c r="L37" s="294">
        <v>364</v>
      </c>
      <c r="M37" s="295">
        <v>1387</v>
      </c>
      <c r="N37" s="296">
        <v>-73.8</v>
      </c>
    </row>
    <row r="38" spans="1:16" ht="27" customHeight="1">
      <c r="A38" s="248"/>
      <c r="B38" s="244"/>
      <c r="C38" s="244"/>
      <c r="D38" s="244"/>
      <c r="E38" s="244"/>
      <c r="F38" s="244"/>
      <c r="G38" s="1131" t="s">
        <v>500</v>
      </c>
      <c r="H38" s="1132"/>
      <c r="I38" s="1132"/>
      <c r="J38" s="1133"/>
      <c r="K38" s="297" t="s">
        <v>480</v>
      </c>
      <c r="L38" s="297" t="s">
        <v>480</v>
      </c>
      <c r="M38" s="298">
        <v>7</v>
      </c>
      <c r="N38" s="299" t="s">
        <v>480</v>
      </c>
      <c r="O38" s="293"/>
    </row>
    <row r="39" spans="1:16">
      <c r="A39" s="248"/>
      <c r="B39" s="244"/>
      <c r="C39" s="244"/>
      <c r="D39" s="244"/>
      <c r="E39" s="244"/>
      <c r="F39" s="244"/>
      <c r="G39" s="1131" t="s">
        <v>501</v>
      </c>
      <c r="H39" s="1132"/>
      <c r="I39" s="1132"/>
      <c r="J39" s="1133"/>
      <c r="K39" s="300">
        <v>-23965</v>
      </c>
      <c r="L39" s="300">
        <v>-673</v>
      </c>
      <c r="M39" s="301">
        <v>-4282</v>
      </c>
      <c r="N39" s="302">
        <v>-84.3</v>
      </c>
      <c r="O39" s="293"/>
    </row>
    <row r="40" spans="1:16" ht="27" customHeight="1">
      <c r="A40" s="248"/>
      <c r="B40" s="244"/>
      <c r="C40" s="244"/>
      <c r="D40" s="244"/>
      <c r="E40" s="244"/>
      <c r="F40" s="244"/>
      <c r="G40" s="1128" t="s">
        <v>502</v>
      </c>
      <c r="H40" s="1129"/>
      <c r="I40" s="1129"/>
      <c r="J40" s="1130"/>
      <c r="K40" s="300">
        <v>-1395157</v>
      </c>
      <c r="L40" s="300">
        <v>-39209</v>
      </c>
      <c r="M40" s="301">
        <v>-54179</v>
      </c>
      <c r="N40" s="302">
        <v>-27.6</v>
      </c>
      <c r="O40" s="293"/>
    </row>
    <row r="41" spans="1:16">
      <c r="A41" s="248"/>
      <c r="B41" s="244"/>
      <c r="C41" s="244"/>
      <c r="D41" s="244"/>
      <c r="E41" s="244"/>
      <c r="F41" s="244"/>
      <c r="G41" s="1134" t="s">
        <v>281</v>
      </c>
      <c r="H41" s="1135"/>
      <c r="I41" s="1135"/>
      <c r="J41" s="1136"/>
      <c r="K41" s="294">
        <v>408466</v>
      </c>
      <c r="L41" s="300">
        <v>11479</v>
      </c>
      <c r="M41" s="301">
        <v>28861</v>
      </c>
      <c r="N41" s="302">
        <v>-60.2</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3" t="s">
        <v>471</v>
      </c>
      <c r="J49" s="1125" t="s">
        <v>506</v>
      </c>
      <c r="K49" s="1126"/>
      <c r="L49" s="1126"/>
      <c r="M49" s="1126"/>
      <c r="N49" s="1127"/>
    </row>
    <row r="50" spans="1:14">
      <c r="A50" s="248"/>
      <c r="B50" s="244"/>
      <c r="C50" s="244"/>
      <c r="D50" s="244"/>
      <c r="E50" s="244"/>
      <c r="F50" s="244"/>
      <c r="G50" s="312"/>
      <c r="H50" s="313"/>
      <c r="I50" s="1124"/>
      <c r="J50" s="314" t="s">
        <v>507</v>
      </c>
      <c r="K50" s="315" t="s">
        <v>508</v>
      </c>
      <c r="L50" s="316" t="s">
        <v>509</v>
      </c>
      <c r="M50" s="317" t="s">
        <v>510</v>
      </c>
      <c r="N50" s="318" t="s">
        <v>511</v>
      </c>
    </row>
    <row r="51" spans="1:14">
      <c r="A51" s="248"/>
      <c r="B51" s="244"/>
      <c r="C51" s="244"/>
      <c r="D51" s="244"/>
      <c r="E51" s="244"/>
      <c r="F51" s="244"/>
      <c r="G51" s="310" t="s">
        <v>512</v>
      </c>
      <c r="H51" s="311"/>
      <c r="I51" s="319">
        <v>2174089</v>
      </c>
      <c r="J51" s="320">
        <v>61202</v>
      </c>
      <c r="K51" s="321">
        <v>21.8</v>
      </c>
      <c r="L51" s="322">
        <v>76282</v>
      </c>
      <c r="M51" s="323">
        <v>25</v>
      </c>
      <c r="N51" s="324">
        <v>-3.2</v>
      </c>
    </row>
    <row r="52" spans="1:14">
      <c r="A52" s="248"/>
      <c r="B52" s="244"/>
      <c r="C52" s="244"/>
      <c r="D52" s="244"/>
      <c r="E52" s="244"/>
      <c r="F52" s="244"/>
      <c r="G52" s="325"/>
      <c r="H52" s="326" t="s">
        <v>513</v>
      </c>
      <c r="I52" s="327">
        <v>1913670</v>
      </c>
      <c r="J52" s="328">
        <v>53871</v>
      </c>
      <c r="K52" s="329">
        <v>34.200000000000003</v>
      </c>
      <c r="L52" s="330">
        <v>41092</v>
      </c>
      <c r="M52" s="331">
        <v>31.8</v>
      </c>
      <c r="N52" s="332">
        <v>2.4</v>
      </c>
    </row>
    <row r="53" spans="1:14">
      <c r="A53" s="248"/>
      <c r="B53" s="244"/>
      <c r="C53" s="244"/>
      <c r="D53" s="244"/>
      <c r="E53" s="244"/>
      <c r="F53" s="244"/>
      <c r="G53" s="310" t="s">
        <v>514</v>
      </c>
      <c r="H53" s="311"/>
      <c r="I53" s="319">
        <v>1748468</v>
      </c>
      <c r="J53" s="320">
        <v>49297</v>
      </c>
      <c r="K53" s="321">
        <v>-19.5</v>
      </c>
      <c r="L53" s="322">
        <v>78670</v>
      </c>
      <c r="M53" s="323">
        <v>3.1</v>
      </c>
      <c r="N53" s="324">
        <v>-22.6</v>
      </c>
    </row>
    <row r="54" spans="1:14">
      <c r="A54" s="248"/>
      <c r="B54" s="244"/>
      <c r="C54" s="244"/>
      <c r="D54" s="244"/>
      <c r="E54" s="244"/>
      <c r="F54" s="244"/>
      <c r="G54" s="325"/>
      <c r="H54" s="326" t="s">
        <v>513</v>
      </c>
      <c r="I54" s="327">
        <v>1213721</v>
      </c>
      <c r="J54" s="328">
        <v>34220</v>
      </c>
      <c r="K54" s="329">
        <v>-36.5</v>
      </c>
      <c r="L54" s="330">
        <v>38094</v>
      </c>
      <c r="M54" s="331">
        <v>-7.3</v>
      </c>
      <c r="N54" s="332">
        <v>-29.2</v>
      </c>
    </row>
    <row r="55" spans="1:14">
      <c r="A55" s="248"/>
      <c r="B55" s="244"/>
      <c r="C55" s="244"/>
      <c r="D55" s="244"/>
      <c r="E55" s="244"/>
      <c r="F55" s="244"/>
      <c r="G55" s="310" t="s">
        <v>515</v>
      </c>
      <c r="H55" s="311"/>
      <c r="I55" s="319">
        <v>2361650</v>
      </c>
      <c r="J55" s="320">
        <v>66777</v>
      </c>
      <c r="K55" s="321">
        <v>35.5</v>
      </c>
      <c r="L55" s="322">
        <v>67201</v>
      </c>
      <c r="M55" s="323">
        <v>-14.6</v>
      </c>
      <c r="N55" s="324">
        <v>50.1</v>
      </c>
    </row>
    <row r="56" spans="1:14">
      <c r="A56" s="248"/>
      <c r="B56" s="244"/>
      <c r="C56" s="244"/>
      <c r="D56" s="244"/>
      <c r="E56" s="244"/>
      <c r="F56" s="244"/>
      <c r="G56" s="325"/>
      <c r="H56" s="326" t="s">
        <v>513</v>
      </c>
      <c r="I56" s="327">
        <v>1601753</v>
      </c>
      <c r="J56" s="328">
        <v>45291</v>
      </c>
      <c r="K56" s="329">
        <v>32.4</v>
      </c>
      <c r="L56" s="330">
        <v>35210</v>
      </c>
      <c r="M56" s="331">
        <v>-7.6</v>
      </c>
      <c r="N56" s="332">
        <v>40</v>
      </c>
    </row>
    <row r="57" spans="1:14">
      <c r="A57" s="248"/>
      <c r="B57" s="244"/>
      <c r="C57" s="244"/>
      <c r="D57" s="244"/>
      <c r="E57" s="244"/>
      <c r="F57" s="244"/>
      <c r="G57" s="310" t="s">
        <v>516</v>
      </c>
      <c r="H57" s="311"/>
      <c r="I57" s="319">
        <v>3217325</v>
      </c>
      <c r="J57" s="320">
        <v>89965</v>
      </c>
      <c r="K57" s="321">
        <v>34.700000000000003</v>
      </c>
      <c r="L57" s="322">
        <v>75709</v>
      </c>
      <c r="M57" s="323">
        <v>12.7</v>
      </c>
      <c r="N57" s="324">
        <v>22</v>
      </c>
    </row>
    <row r="58" spans="1:14">
      <c r="A58" s="248"/>
      <c r="B58" s="244"/>
      <c r="C58" s="244"/>
      <c r="D58" s="244"/>
      <c r="E58" s="244"/>
      <c r="F58" s="244"/>
      <c r="G58" s="325"/>
      <c r="H58" s="326" t="s">
        <v>513</v>
      </c>
      <c r="I58" s="327">
        <v>2632131</v>
      </c>
      <c r="J58" s="328">
        <v>73601</v>
      </c>
      <c r="K58" s="329">
        <v>62.5</v>
      </c>
      <c r="L58" s="330">
        <v>35212</v>
      </c>
      <c r="M58" s="331">
        <v>0</v>
      </c>
      <c r="N58" s="332">
        <v>62.5</v>
      </c>
    </row>
    <row r="59" spans="1:14">
      <c r="A59" s="248"/>
      <c r="B59" s="244"/>
      <c r="C59" s="244"/>
      <c r="D59" s="244"/>
      <c r="E59" s="244"/>
      <c r="F59" s="244"/>
      <c r="G59" s="310" t="s">
        <v>517</v>
      </c>
      <c r="H59" s="311"/>
      <c r="I59" s="319">
        <v>3585779</v>
      </c>
      <c r="J59" s="320">
        <v>100772</v>
      </c>
      <c r="K59" s="321">
        <v>12</v>
      </c>
      <c r="L59" s="322">
        <v>90961</v>
      </c>
      <c r="M59" s="323">
        <v>20.100000000000001</v>
      </c>
      <c r="N59" s="324">
        <v>-8.1</v>
      </c>
    </row>
    <row r="60" spans="1:14">
      <c r="A60" s="248"/>
      <c r="B60" s="244"/>
      <c r="C60" s="244"/>
      <c r="D60" s="244"/>
      <c r="E60" s="244"/>
      <c r="F60" s="244"/>
      <c r="G60" s="325"/>
      <c r="H60" s="326" t="s">
        <v>513</v>
      </c>
      <c r="I60" s="333">
        <v>2497978</v>
      </c>
      <c r="J60" s="328">
        <v>70201</v>
      </c>
      <c r="K60" s="329">
        <v>-4.5999999999999996</v>
      </c>
      <c r="L60" s="330">
        <v>37720</v>
      </c>
      <c r="M60" s="331">
        <v>7.1</v>
      </c>
      <c r="N60" s="332">
        <v>-11.7</v>
      </c>
    </row>
    <row r="61" spans="1:14">
      <c r="A61" s="248"/>
      <c r="B61" s="244"/>
      <c r="C61" s="244"/>
      <c r="D61" s="244"/>
      <c r="E61" s="244"/>
      <c r="F61" s="244"/>
      <c r="G61" s="310" t="s">
        <v>518</v>
      </c>
      <c r="H61" s="334"/>
      <c r="I61" s="335">
        <v>2617462</v>
      </c>
      <c r="J61" s="336">
        <v>73603</v>
      </c>
      <c r="K61" s="337">
        <v>16.899999999999999</v>
      </c>
      <c r="L61" s="338">
        <v>77765</v>
      </c>
      <c r="M61" s="339">
        <v>9.3000000000000007</v>
      </c>
      <c r="N61" s="324">
        <v>7.6</v>
      </c>
    </row>
    <row r="62" spans="1:14">
      <c r="A62" s="248"/>
      <c r="B62" s="244"/>
      <c r="C62" s="244"/>
      <c r="D62" s="244"/>
      <c r="E62" s="244"/>
      <c r="F62" s="244"/>
      <c r="G62" s="325"/>
      <c r="H62" s="326" t="s">
        <v>513</v>
      </c>
      <c r="I62" s="327">
        <v>1971851</v>
      </c>
      <c r="J62" s="328">
        <v>55437</v>
      </c>
      <c r="K62" s="329">
        <v>17.600000000000001</v>
      </c>
      <c r="L62" s="330">
        <v>37466</v>
      </c>
      <c r="M62" s="331">
        <v>4.8</v>
      </c>
      <c r="N62" s="332">
        <v>12.8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7" t="s">
        <v>3</v>
      </c>
      <c r="D47" s="1137"/>
      <c r="E47" s="1138"/>
      <c r="F47" s="11">
        <v>42.2</v>
      </c>
      <c r="G47" s="12">
        <v>50.31</v>
      </c>
      <c r="H47" s="12">
        <v>49.57</v>
      </c>
      <c r="I47" s="12">
        <v>48.73</v>
      </c>
      <c r="J47" s="13">
        <v>48.15</v>
      </c>
    </row>
    <row r="48" spans="2:10" ht="57.75" customHeight="1">
      <c r="B48" s="14"/>
      <c r="C48" s="1139" t="s">
        <v>4</v>
      </c>
      <c r="D48" s="1139"/>
      <c r="E48" s="1140"/>
      <c r="F48" s="15">
        <v>8.7899999999999991</v>
      </c>
      <c r="G48" s="16">
        <v>7.7</v>
      </c>
      <c r="H48" s="16">
        <v>8.75</v>
      </c>
      <c r="I48" s="16">
        <v>5.81</v>
      </c>
      <c r="J48" s="17">
        <v>4.87</v>
      </c>
    </row>
    <row r="49" spans="2:10" ht="57.75" customHeight="1" thickBot="1">
      <c r="B49" s="18"/>
      <c r="C49" s="1141" t="s">
        <v>5</v>
      </c>
      <c r="D49" s="1141"/>
      <c r="E49" s="1142"/>
      <c r="F49" s="19">
        <v>6.05</v>
      </c>
      <c r="G49" s="20">
        <v>9.09</v>
      </c>
      <c r="H49" s="20">
        <v>0.95</v>
      </c>
      <c r="I49" s="20" t="s">
        <v>525</v>
      </c>
      <c r="J49" s="21" t="s">
        <v>526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9" t="s">
        <v>527</v>
      </c>
      <c r="D34" s="1149"/>
      <c r="E34" s="1150"/>
      <c r="F34" s="32">
        <v>4.9400000000000004</v>
      </c>
      <c r="G34" s="33">
        <v>4.5</v>
      </c>
      <c r="H34" s="33">
        <v>4.6399999999999997</v>
      </c>
      <c r="I34" s="33">
        <v>4.92</v>
      </c>
      <c r="J34" s="34">
        <v>5.51</v>
      </c>
      <c r="K34" s="22"/>
      <c r="L34" s="22"/>
      <c r="M34" s="22"/>
      <c r="N34" s="22"/>
      <c r="O34" s="22"/>
      <c r="P34" s="22"/>
    </row>
    <row r="35" spans="1:16" ht="39" customHeight="1">
      <c r="A35" s="22"/>
      <c r="B35" s="35"/>
      <c r="C35" s="1143" t="s">
        <v>528</v>
      </c>
      <c r="D35" s="1144"/>
      <c r="E35" s="1145"/>
      <c r="F35" s="36">
        <v>8.7899999999999991</v>
      </c>
      <c r="G35" s="37">
        <v>7.7</v>
      </c>
      <c r="H35" s="37">
        <v>8.75</v>
      </c>
      <c r="I35" s="37">
        <v>5.81</v>
      </c>
      <c r="J35" s="38">
        <v>4.87</v>
      </c>
      <c r="K35" s="22"/>
      <c r="L35" s="22"/>
      <c r="M35" s="22"/>
      <c r="N35" s="22"/>
      <c r="O35" s="22"/>
      <c r="P35" s="22"/>
    </row>
    <row r="36" spans="1:16" ht="39" customHeight="1">
      <c r="A36" s="22"/>
      <c r="B36" s="35"/>
      <c r="C36" s="1143" t="s">
        <v>529</v>
      </c>
      <c r="D36" s="1144"/>
      <c r="E36" s="1145"/>
      <c r="F36" s="36">
        <v>2.98</v>
      </c>
      <c r="G36" s="37">
        <v>3.25</v>
      </c>
      <c r="H36" s="37">
        <v>3.85</v>
      </c>
      <c r="I36" s="37">
        <v>3.54</v>
      </c>
      <c r="J36" s="38">
        <v>2.37</v>
      </c>
      <c r="K36" s="22"/>
      <c r="L36" s="22"/>
      <c r="M36" s="22"/>
      <c r="N36" s="22"/>
      <c r="O36" s="22"/>
      <c r="P36" s="22"/>
    </row>
    <row r="37" spans="1:16" ht="39" customHeight="1">
      <c r="A37" s="22"/>
      <c r="B37" s="35"/>
      <c r="C37" s="1143" t="s">
        <v>530</v>
      </c>
      <c r="D37" s="1144"/>
      <c r="E37" s="1145"/>
      <c r="F37" s="36">
        <v>0.42</v>
      </c>
      <c r="G37" s="37">
        <v>0.51</v>
      </c>
      <c r="H37" s="37">
        <v>0.22</v>
      </c>
      <c r="I37" s="37">
        <v>0.17</v>
      </c>
      <c r="J37" s="38">
        <v>0.28000000000000003</v>
      </c>
      <c r="K37" s="22"/>
      <c r="L37" s="22"/>
      <c r="M37" s="22"/>
      <c r="N37" s="22"/>
      <c r="O37" s="22"/>
      <c r="P37" s="22"/>
    </row>
    <row r="38" spans="1:16" ht="39" customHeight="1">
      <c r="A38" s="22"/>
      <c r="B38" s="35"/>
      <c r="C38" s="1143" t="s">
        <v>531</v>
      </c>
      <c r="D38" s="1144"/>
      <c r="E38" s="1145"/>
      <c r="F38" s="36">
        <v>0.24</v>
      </c>
      <c r="G38" s="37">
        <v>0.16</v>
      </c>
      <c r="H38" s="37">
        <v>0.16</v>
      </c>
      <c r="I38" s="37">
        <v>0.3</v>
      </c>
      <c r="J38" s="38">
        <v>0.19</v>
      </c>
      <c r="K38" s="22"/>
      <c r="L38" s="22"/>
      <c r="M38" s="22"/>
      <c r="N38" s="22"/>
      <c r="O38" s="22"/>
      <c r="P38" s="22"/>
    </row>
    <row r="39" spans="1:16" ht="39" customHeight="1">
      <c r="A39" s="22"/>
      <c r="B39" s="35"/>
      <c r="C39" s="1143" t="s">
        <v>532</v>
      </c>
      <c r="D39" s="1144"/>
      <c r="E39" s="1145"/>
      <c r="F39" s="36">
        <v>0.16</v>
      </c>
      <c r="G39" s="37">
        <v>0.09</v>
      </c>
      <c r="H39" s="37">
        <v>0.14000000000000001</v>
      </c>
      <c r="I39" s="37">
        <v>0.12</v>
      </c>
      <c r="J39" s="38">
        <v>0.15</v>
      </c>
      <c r="K39" s="22"/>
      <c r="L39" s="22"/>
      <c r="M39" s="22"/>
      <c r="N39" s="22"/>
      <c r="O39" s="22"/>
      <c r="P39" s="22"/>
    </row>
    <row r="40" spans="1:16" ht="39" customHeight="1">
      <c r="A40" s="22"/>
      <c r="B40" s="35"/>
      <c r="C40" s="1143" t="s">
        <v>533</v>
      </c>
      <c r="D40" s="1144"/>
      <c r="E40" s="1145"/>
      <c r="F40" s="36">
        <v>0.52</v>
      </c>
      <c r="G40" s="37">
        <v>0.46</v>
      </c>
      <c r="H40" s="37">
        <v>0.63</v>
      </c>
      <c r="I40" s="37">
        <v>0.2</v>
      </c>
      <c r="J40" s="38">
        <v>0.12</v>
      </c>
      <c r="K40" s="22"/>
      <c r="L40" s="22"/>
      <c r="M40" s="22"/>
      <c r="N40" s="22"/>
      <c r="O40" s="22"/>
      <c r="P40" s="22"/>
    </row>
    <row r="41" spans="1:16" ht="39" customHeight="1">
      <c r="A41" s="22"/>
      <c r="B41" s="35"/>
      <c r="C41" s="1143" t="s">
        <v>534</v>
      </c>
      <c r="D41" s="1144"/>
      <c r="E41" s="1145"/>
      <c r="F41" s="36">
        <v>0.02</v>
      </c>
      <c r="G41" s="37">
        <v>0.04</v>
      </c>
      <c r="H41" s="37">
        <v>0.04</v>
      </c>
      <c r="I41" s="37">
        <v>0.04</v>
      </c>
      <c r="J41" s="38">
        <v>0.04</v>
      </c>
      <c r="K41" s="22"/>
      <c r="L41" s="22"/>
      <c r="M41" s="22"/>
      <c r="N41" s="22"/>
      <c r="O41" s="22"/>
      <c r="P41" s="22"/>
    </row>
    <row r="42" spans="1:16" ht="39" customHeight="1">
      <c r="A42" s="22"/>
      <c r="B42" s="39"/>
      <c r="C42" s="1143" t="s">
        <v>535</v>
      </c>
      <c r="D42" s="1144"/>
      <c r="E42" s="1145"/>
      <c r="F42" s="36" t="s">
        <v>480</v>
      </c>
      <c r="G42" s="37" t="s">
        <v>480</v>
      </c>
      <c r="H42" s="37" t="s">
        <v>480</v>
      </c>
      <c r="I42" s="37" t="s">
        <v>480</v>
      </c>
      <c r="J42" s="38" t="s">
        <v>480</v>
      </c>
      <c r="K42" s="22"/>
      <c r="L42" s="22"/>
      <c r="M42" s="22"/>
      <c r="N42" s="22"/>
      <c r="O42" s="22"/>
      <c r="P42" s="22"/>
    </row>
    <row r="43" spans="1:16" ht="39" customHeight="1" thickBot="1">
      <c r="A43" s="22"/>
      <c r="B43" s="40"/>
      <c r="C43" s="1146" t="s">
        <v>536</v>
      </c>
      <c r="D43" s="1147"/>
      <c r="E43" s="1148"/>
      <c r="F43" s="41">
        <v>0.02</v>
      </c>
      <c r="G43" s="42">
        <v>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9" t="s">
        <v>11</v>
      </c>
      <c r="C45" s="1160"/>
      <c r="D45" s="58"/>
      <c r="E45" s="1165" t="s">
        <v>12</v>
      </c>
      <c r="F45" s="1165"/>
      <c r="G45" s="1165"/>
      <c r="H45" s="1165"/>
      <c r="I45" s="1165"/>
      <c r="J45" s="1166"/>
      <c r="K45" s="59">
        <v>1302</v>
      </c>
      <c r="L45" s="60">
        <v>1075</v>
      </c>
      <c r="M45" s="60">
        <v>1082</v>
      </c>
      <c r="N45" s="60">
        <v>1070</v>
      </c>
      <c r="O45" s="61">
        <v>1048</v>
      </c>
      <c r="P45" s="48"/>
      <c r="Q45" s="48"/>
      <c r="R45" s="48"/>
      <c r="S45" s="48"/>
      <c r="T45" s="48"/>
      <c r="U45" s="48"/>
    </row>
    <row r="46" spans="1:21" ht="30.75" customHeight="1">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14</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15</v>
      </c>
      <c r="F48" s="1153"/>
      <c r="G48" s="1153"/>
      <c r="H48" s="1153"/>
      <c r="I48" s="1153"/>
      <c r="J48" s="1154"/>
      <c r="K48" s="63">
        <v>522</v>
      </c>
      <c r="L48" s="64">
        <v>557</v>
      </c>
      <c r="M48" s="64">
        <v>568</v>
      </c>
      <c r="N48" s="64">
        <v>628</v>
      </c>
      <c r="O48" s="65">
        <v>703</v>
      </c>
      <c r="P48" s="48"/>
      <c r="Q48" s="48"/>
      <c r="R48" s="48"/>
      <c r="S48" s="48"/>
      <c r="T48" s="48"/>
      <c r="U48" s="48"/>
    </row>
    <row r="49" spans="1:21" ht="30.75" customHeight="1">
      <c r="A49" s="48"/>
      <c r="B49" s="1161"/>
      <c r="C49" s="1162"/>
      <c r="D49" s="62"/>
      <c r="E49" s="1153" t="s">
        <v>16</v>
      </c>
      <c r="F49" s="1153"/>
      <c r="G49" s="1153"/>
      <c r="H49" s="1153"/>
      <c r="I49" s="1153"/>
      <c r="J49" s="1154"/>
      <c r="K49" s="63">
        <v>116</v>
      </c>
      <c r="L49" s="64">
        <v>99</v>
      </c>
      <c r="M49" s="64">
        <v>85</v>
      </c>
      <c r="N49" s="64">
        <v>66</v>
      </c>
      <c r="O49" s="65">
        <v>64</v>
      </c>
      <c r="P49" s="48"/>
      <c r="Q49" s="48"/>
      <c r="R49" s="48"/>
      <c r="S49" s="48"/>
      <c r="T49" s="48"/>
      <c r="U49" s="48"/>
    </row>
    <row r="50" spans="1:21" ht="30.75" customHeight="1">
      <c r="A50" s="48"/>
      <c r="B50" s="1161"/>
      <c r="C50" s="1162"/>
      <c r="D50" s="62"/>
      <c r="E50" s="1153" t="s">
        <v>17</v>
      </c>
      <c r="F50" s="1153"/>
      <c r="G50" s="1153"/>
      <c r="H50" s="1153"/>
      <c r="I50" s="1153"/>
      <c r="J50" s="1154"/>
      <c r="K50" s="63">
        <v>13</v>
      </c>
      <c r="L50" s="64">
        <v>13</v>
      </c>
      <c r="M50" s="64">
        <v>13</v>
      </c>
      <c r="N50" s="64">
        <v>13</v>
      </c>
      <c r="O50" s="65">
        <v>13</v>
      </c>
      <c r="P50" s="48"/>
      <c r="Q50" s="48"/>
      <c r="R50" s="48"/>
      <c r="S50" s="48"/>
      <c r="T50" s="48"/>
      <c r="U50" s="48"/>
    </row>
    <row r="51" spans="1:21" ht="30.75" customHeight="1">
      <c r="A51" s="48"/>
      <c r="B51" s="1163"/>
      <c r="C51" s="1164"/>
      <c r="D51" s="66"/>
      <c r="E51" s="1153" t="s">
        <v>18</v>
      </c>
      <c r="F51" s="1153"/>
      <c r="G51" s="1153"/>
      <c r="H51" s="1153"/>
      <c r="I51" s="1153"/>
      <c r="J51" s="1154"/>
      <c r="K51" s="63" t="s">
        <v>480</v>
      </c>
      <c r="L51" s="64" t="s">
        <v>480</v>
      </c>
      <c r="M51" s="64" t="s">
        <v>480</v>
      </c>
      <c r="N51" s="64" t="s">
        <v>480</v>
      </c>
      <c r="O51" s="65" t="s">
        <v>480</v>
      </c>
      <c r="P51" s="48"/>
      <c r="Q51" s="48"/>
      <c r="R51" s="48"/>
      <c r="S51" s="48"/>
      <c r="T51" s="48"/>
      <c r="U51" s="48"/>
    </row>
    <row r="52" spans="1:21" ht="30.75" customHeight="1">
      <c r="A52" s="48"/>
      <c r="B52" s="1151" t="s">
        <v>19</v>
      </c>
      <c r="C52" s="1152"/>
      <c r="D52" s="66"/>
      <c r="E52" s="1153" t="s">
        <v>20</v>
      </c>
      <c r="F52" s="1153"/>
      <c r="G52" s="1153"/>
      <c r="H52" s="1153"/>
      <c r="I52" s="1153"/>
      <c r="J52" s="1154"/>
      <c r="K52" s="63">
        <v>1235</v>
      </c>
      <c r="L52" s="64">
        <v>1254</v>
      </c>
      <c r="M52" s="64">
        <v>1347</v>
      </c>
      <c r="N52" s="64">
        <v>1372</v>
      </c>
      <c r="O52" s="65">
        <v>1419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718</v>
      </c>
      <c r="L53" s="69">
        <v>490</v>
      </c>
      <c r="M53" s="69">
        <v>401</v>
      </c>
      <c r="N53" s="69">
        <v>405</v>
      </c>
      <c r="O53" s="70">
        <v>409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2015-05-13T07:18:31Z</cp:lastPrinted>
  <dcterms:created xsi:type="dcterms:W3CDTF">2015-02-17T06:55:10Z</dcterms:created>
  <dcterms:modified xsi:type="dcterms:W3CDTF">2015-05-13T07:19:27Z</dcterms:modified>
</cp:coreProperties>
</file>