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6525" windowHeight="8160" tabRatio="672" activeTab="3"/>
  </bookViews>
  <sheets>
    <sheet name="表－１" sheetId="1" r:id="rId1"/>
    <sheet name="表－２" sheetId="2" r:id="rId2"/>
    <sheet name="表－３" sheetId="3" r:id="rId3"/>
    <sheet name="表－４" sheetId="4" r:id="rId4"/>
  </sheets>
  <externalReferences>
    <externalReference r:id="rId7"/>
  </externalReferences>
  <definedNames>
    <definedName name="_xlnm.Print_Area" localSheetId="0">'表－１'!$A$1:$N$19</definedName>
    <definedName name="_xlnm.Print_Area" localSheetId="1">'表－２'!$A$1:$U$37</definedName>
    <definedName name="_xlnm.Print_Area" localSheetId="3">'表－４'!$A$1:$V$31</definedName>
    <definedName name="_xlnm.Print_Area">'表－２'!$A$1:$K$35</definedName>
    <definedName name="PRINT_AREA_MI" localSheetId="2">#REF!</definedName>
    <definedName name="PRINT_AREA_MI" localSheetId="3">'表－４'!$A$1:$U$29</definedName>
    <definedName name="PRINT_AREA_MI">'表－２'!$A$1:$K$35</definedName>
    <definedName name="印刷範囲" localSheetId="1">'表－２'!#REF!</definedName>
    <definedName name="印刷範囲" localSheetId="2">#REF!</definedName>
    <definedName name="印刷範囲" localSheetId="3">'表－４'!$A$1:$U$28</definedName>
    <definedName name="印刷範囲">'表－１'!$A$1:$M$16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<sst xmlns="http://schemas.openxmlformats.org/spreadsheetml/2006/main" count="234" uniqueCount="105">
  <si>
    <t>付加価値額</t>
  </si>
  <si>
    <t>製造品出荷額等</t>
  </si>
  <si>
    <t>区分</t>
  </si>
  <si>
    <t>前年比</t>
  </si>
  <si>
    <t>100</t>
  </si>
  <si>
    <t xml:space="preserve"> </t>
  </si>
  <si>
    <t>　</t>
  </si>
  <si>
    <t>％</t>
  </si>
  <si>
    <t>人</t>
  </si>
  <si>
    <t>百万円</t>
  </si>
  <si>
    <t>事　業　所　数</t>
  </si>
  <si>
    <t>従　業　者　数</t>
  </si>
  <si>
    <t>事　業　所　数</t>
  </si>
  <si>
    <t>従　業　者　数</t>
  </si>
  <si>
    <t>製　造　品　出　荷　額　等</t>
  </si>
  <si>
    <t>付　加　価　値　額</t>
  </si>
  <si>
    <t>増減値</t>
  </si>
  <si>
    <t>構成比</t>
  </si>
  <si>
    <t>増減値</t>
  </si>
  <si>
    <t>増減値</t>
  </si>
  <si>
    <t>　　　　　</t>
  </si>
  <si>
    <t>人</t>
  </si>
  <si>
    <t>基 礎 素 材 型 産 業</t>
  </si>
  <si>
    <t>加 工 組 立 型 産 業</t>
  </si>
  <si>
    <t>生活関連・その他型産業</t>
  </si>
  <si>
    <t>％</t>
  </si>
  <si>
    <t>28.情報通信機械器具製造業</t>
  </si>
  <si>
    <t>29.電子部品・デバイス製造業</t>
  </si>
  <si>
    <t>区　　　                　分　</t>
  </si>
  <si>
    <t>18年</t>
  </si>
  <si>
    <t>事　　業　　所　　数</t>
  </si>
  <si>
    <t>従　　業　　者　　数</t>
  </si>
  <si>
    <t>100～299人</t>
  </si>
  <si>
    <t>注）付加価値額は、粗付加価値額（従業者２９人以下の事業所）での集計を含む。</t>
  </si>
  <si>
    <t>従  業  者  数</t>
  </si>
  <si>
    <t xml:space="preserve">  区　　　　分　</t>
  </si>
  <si>
    <t>百万円</t>
  </si>
  <si>
    <t>県        計</t>
  </si>
  <si>
    <t>岐阜圏域</t>
  </si>
  <si>
    <t>岐  阜  地  域</t>
  </si>
  <si>
    <t>西濃圏域</t>
  </si>
  <si>
    <t>大  垣  地  域</t>
  </si>
  <si>
    <t>揖  斐  地  域</t>
  </si>
  <si>
    <t>中濃圏域</t>
  </si>
  <si>
    <t>中  濃  地  域</t>
  </si>
  <si>
    <t>郡  上  地  域</t>
  </si>
  <si>
    <t>可  茂  地  域</t>
  </si>
  <si>
    <t>東濃圏域</t>
  </si>
  <si>
    <t>東濃西部地域</t>
  </si>
  <si>
    <t>飛騨圏域</t>
  </si>
  <si>
    <t>益  田  地  域</t>
  </si>
  <si>
    <t>飛  騨  地  域</t>
  </si>
  <si>
    <t>17年＝</t>
  </si>
  <si>
    <t>17年＝</t>
  </si>
  <si>
    <t>19年</t>
  </si>
  <si>
    <t xml:space="preserve"> 300～499人</t>
  </si>
  <si>
    <t>500～999人</t>
  </si>
  <si>
    <t>1000人以上</t>
  </si>
  <si>
    <t>注)付加価値額は、粗付加価値額（従業者２９人以下の事業所）での集計を含む。</t>
  </si>
  <si>
    <t xml:space="preserve">   4～  9人</t>
  </si>
  <si>
    <t xml:space="preserve"> 10～ 19人</t>
  </si>
  <si>
    <t xml:space="preserve"> 20～ 29人</t>
  </si>
  <si>
    <t xml:space="preserve"> 30～ 99人</t>
  </si>
  <si>
    <t>18年</t>
  </si>
  <si>
    <t>19年</t>
  </si>
  <si>
    <t>％</t>
  </si>
  <si>
    <t>％</t>
  </si>
  <si>
    <t xml:space="preserve">         総                        数</t>
  </si>
  <si>
    <t>09.食料品製造業</t>
  </si>
  <si>
    <t>10.飲料・たばこ・飼料製造業</t>
  </si>
  <si>
    <t>11.繊維工業</t>
  </si>
  <si>
    <t>12.衣服・その他の繊維製品製造業</t>
  </si>
  <si>
    <t>13.木材・木製品製造業</t>
  </si>
  <si>
    <t>14.家具・装備品製造業</t>
  </si>
  <si>
    <t>15.パルプ・紙・紙加工品製造業</t>
  </si>
  <si>
    <t>16.印刷・同関連業</t>
  </si>
  <si>
    <t>17.化学工業</t>
  </si>
  <si>
    <t>18.石油製品・石炭製品製造業</t>
  </si>
  <si>
    <t>19.プラスチック製品製造業</t>
  </si>
  <si>
    <t>20.ゴム製品製造業</t>
  </si>
  <si>
    <t xml:space="preserve">21.なめし革・同製品・毛皮製造業 </t>
  </si>
  <si>
    <t>22.窯業・土石製品製造業</t>
  </si>
  <si>
    <t>23.鉄鋼業</t>
  </si>
  <si>
    <t>24.非鉄金属製造業</t>
  </si>
  <si>
    <t>25.金属製品製造業</t>
  </si>
  <si>
    <t>26.一般機械器具製造業</t>
  </si>
  <si>
    <t>27.電気機械器具製造業</t>
  </si>
  <si>
    <t>30.輸送用機械器具製造業</t>
  </si>
  <si>
    <t>31.精密機械器具製造業</t>
  </si>
  <si>
    <t>32.その他の製造業</t>
  </si>
  <si>
    <t xml:space="preserve">   4～  9人</t>
  </si>
  <si>
    <t xml:space="preserve"> 10～ 19人</t>
  </si>
  <si>
    <t xml:space="preserve"> 20～ 29人</t>
  </si>
  <si>
    <t xml:space="preserve"> 30～ 99人</t>
  </si>
  <si>
    <t>平成10</t>
  </si>
  <si>
    <t>％</t>
  </si>
  <si>
    <t xml:space="preserve"> 　  総　    数</t>
  </si>
  <si>
    <t xml:space="preserve">   　総　    数</t>
  </si>
  <si>
    <t>区 　　分　</t>
  </si>
  <si>
    <t>区　 　分　</t>
  </si>
  <si>
    <t>表－1  主要項目の推移（従業者４人以上）</t>
  </si>
  <si>
    <t>表－2  産業中分類別の事業所数、従業者数、製造品出荷額等、付加価値額（従業者４人以上）</t>
  </si>
  <si>
    <t>表－3  従業者規模別の事業所数、従業者数、製造品出荷額等、付加価値額（従業者４人以上）</t>
  </si>
  <si>
    <t>表－4  圏域・地域別の事業所数、従業者数、製造品出荷額等、付加価値額（従業者４人以上）</t>
  </si>
  <si>
    <t>　　 中津川・恵那地域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</si>
</sst>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0.0;&quot;▲ &quot;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▲ &quot;#,##0"/>
    <numFmt numFmtId="186" formatCode="0;&quot;▲ &quot;0"/>
    <numFmt numFmtId="187" formatCode="0.00;&quot;▲ &quot;0.00"/>
    <numFmt numFmtId="188" formatCode="0.000;&quot;▲ &quot;0.000"/>
    <numFmt numFmtId="189" formatCode="0.0000;&quot;▲ &quot;0.0000"/>
    <numFmt numFmtId="190" formatCode="0.00000;&quot;▲ &quot;0.00000"/>
    <numFmt numFmtId="191" formatCode="0.000000;&quot;▲ &quot;0.000000"/>
    <numFmt numFmtId="192" formatCode="#,##0.0;&quot;▲ &quot;#,##0.0"/>
    <numFmt numFmtId="193" formatCode="0.0_ "/>
    <numFmt numFmtId="194" formatCode="0.0%"/>
    <numFmt numFmtId="195" formatCode="#,##0_ "/>
    <numFmt numFmtId="196" formatCode="0_ "/>
    <numFmt numFmtId="197" formatCode="#,##0.00000_ "/>
    <numFmt numFmtId="198" formatCode="#,##0.0_ "/>
    <numFmt numFmtId="199" formatCode="0.0_ ;[Red]\-0.0\ "/>
    <numFmt numFmtId="200" formatCode="0.0;&quot;△ &quot;0.0"/>
    <numFmt numFmtId="201" formatCode="#,##0.0;&quot;△ &quot;#,##0.0"/>
    <numFmt numFmtId="202" formatCode="#,##0;&quot;△ &quot;#,##0"/>
    <numFmt numFmtId="203" formatCode="0.00_ "/>
    <numFmt numFmtId="204" formatCode="0.00_);[Red]\(0.00\)"/>
    <numFmt numFmtId="205" formatCode="0.0_);[Red]\(0.0\)"/>
    <numFmt numFmtId="206" formatCode="0;&quot;△ &quot;0"/>
    <numFmt numFmtId="207" formatCode="#,##0_);[Red]\(#,##0\)"/>
    <numFmt numFmtId="208" formatCode="###\ ###\ ###;&quot;△&quot;###\ ###\ ###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.55"/>
      <name val="ＭＳ 明朝"/>
      <family val="1"/>
    </font>
    <font>
      <sz val="9.55"/>
      <name val="ＭＳ Ｐゴシック"/>
      <family val="3"/>
    </font>
    <font>
      <b/>
      <sz val="9.55"/>
      <name val="ＭＳ Ｐゴシック"/>
      <family val="3"/>
    </font>
    <font>
      <b/>
      <sz val="9.55"/>
      <name val="ＭＳ 明朝"/>
      <family val="1"/>
    </font>
    <font>
      <b/>
      <sz val="11"/>
      <name val="ＭＳ 明朝"/>
      <family val="1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9.5"/>
      <name val="ＭＳ 明朝"/>
      <family val="1"/>
    </font>
    <font>
      <sz val="12"/>
      <name val="ＭＳ Ｐゴシック"/>
      <family val="3"/>
    </font>
    <font>
      <b/>
      <sz val="9.5"/>
      <name val="ＭＳ Ｐゴシック"/>
      <family val="3"/>
    </font>
    <font>
      <i/>
      <sz val="12"/>
      <name val="ＭＳ Ｐゴシック"/>
      <family val="3"/>
    </font>
    <font>
      <i/>
      <sz val="9.55"/>
      <name val="ＭＳ Ｐゴシック"/>
      <family val="3"/>
    </font>
    <font>
      <i/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3" fillId="0" borderId="0" xfId="64" applyFont="1">
      <alignment/>
      <protection/>
    </xf>
    <xf numFmtId="180" fontId="3" fillId="0" borderId="0" xfId="64" applyNumberFormat="1" applyFont="1">
      <alignment/>
      <protection/>
    </xf>
    <xf numFmtId="0" fontId="2" fillId="0" borderId="0" xfId="64">
      <alignment/>
      <protection/>
    </xf>
    <xf numFmtId="180" fontId="2" fillId="0" borderId="0" xfId="64" applyNumberFormat="1">
      <alignment/>
      <protection/>
    </xf>
    <xf numFmtId="0" fontId="5" fillId="0" borderId="0" xfId="64" applyFont="1">
      <alignment/>
      <protection/>
    </xf>
    <xf numFmtId="0" fontId="3" fillId="0" borderId="0" xfId="64" applyFont="1" applyBorder="1">
      <alignment/>
      <protection/>
    </xf>
    <xf numFmtId="0" fontId="6" fillId="33" borderId="0" xfId="64" applyFont="1" applyFill="1">
      <alignment/>
      <protection/>
    </xf>
    <xf numFmtId="0" fontId="3" fillId="0" borderId="0" xfId="64" applyFont="1" applyAlignment="1">
      <alignment horizontal="left"/>
      <protection/>
    </xf>
    <xf numFmtId="0" fontId="3" fillId="0" borderId="0" xfId="65" applyFont="1" applyAlignment="1">
      <alignment horizontal="center"/>
      <protection/>
    </xf>
    <xf numFmtId="185" fontId="3" fillId="0" borderId="0" xfId="65" applyNumberFormat="1" applyFont="1" applyAlignment="1">
      <alignment horizontal="center"/>
      <protection/>
    </xf>
    <xf numFmtId="180" fontId="3" fillId="0" borderId="0" xfId="65" applyNumberFormat="1" applyFont="1" applyAlignment="1">
      <alignment horizontal="center"/>
      <protection/>
    </xf>
    <xf numFmtId="0" fontId="4" fillId="0" borderId="0" xfId="65" applyFont="1" applyAlignment="1">
      <alignment horizontal="center"/>
      <protection/>
    </xf>
    <xf numFmtId="0" fontId="3" fillId="0" borderId="0" xfId="65" applyFont="1" applyBorder="1" applyAlignment="1">
      <alignment horizontal="center"/>
      <protection/>
    </xf>
    <xf numFmtId="0" fontId="10" fillId="0" borderId="0" xfId="65" applyFont="1" applyAlignment="1">
      <alignment horizontal="center"/>
      <protection/>
    </xf>
    <xf numFmtId="0" fontId="2" fillId="0" borderId="0" xfId="64" applyFont="1">
      <alignment/>
      <protection/>
    </xf>
    <xf numFmtId="0" fontId="3" fillId="0" borderId="10" xfId="64" applyFont="1" applyBorder="1" applyAlignment="1">
      <alignment horizontal="center"/>
      <protection/>
    </xf>
    <xf numFmtId="0" fontId="3" fillId="0" borderId="11" xfId="64" applyFont="1" applyBorder="1">
      <alignment/>
      <protection/>
    </xf>
    <xf numFmtId="3" fontId="4" fillId="0" borderId="0" xfId="65" applyNumberFormat="1" applyFont="1" applyAlignment="1">
      <alignment horizontal="center"/>
      <protection/>
    </xf>
    <xf numFmtId="3" fontId="3" fillId="0" borderId="0" xfId="65" applyNumberFormat="1" applyFont="1" applyAlignment="1">
      <alignment horizontal="center"/>
      <protection/>
    </xf>
    <xf numFmtId="0" fontId="9" fillId="0" borderId="0" xfId="66" applyFont="1" applyAlignment="1">
      <alignment horizontal="left"/>
      <protection/>
    </xf>
    <xf numFmtId="0" fontId="13" fillId="0" borderId="0" xfId="66" applyFont="1" applyAlignment="1">
      <alignment horizontal="center"/>
      <protection/>
    </xf>
    <xf numFmtId="0" fontId="11" fillId="0" borderId="0" xfId="66" applyFont="1" applyAlignment="1">
      <alignment horizontal="center"/>
      <protection/>
    </xf>
    <xf numFmtId="0" fontId="11" fillId="0" borderId="0" xfId="66" applyFont="1" applyBorder="1" applyAlignment="1">
      <alignment/>
      <protection/>
    </xf>
    <xf numFmtId="0" fontId="11" fillId="0" borderId="12" xfId="66" applyFont="1" applyBorder="1" applyAlignment="1">
      <alignment horizontal="center"/>
      <protection/>
    </xf>
    <xf numFmtId="0" fontId="11" fillId="0" borderId="13" xfId="66" applyFont="1" applyBorder="1" applyAlignment="1">
      <alignment horizontal="center"/>
      <protection/>
    </xf>
    <xf numFmtId="0" fontId="11" fillId="0" borderId="13" xfId="66" applyFont="1" applyBorder="1" applyAlignment="1">
      <alignment/>
      <protection/>
    </xf>
    <xf numFmtId="0" fontId="11" fillId="0" borderId="14" xfId="66" applyFont="1" applyBorder="1" applyAlignment="1">
      <alignment horizontal="center"/>
      <protection/>
    </xf>
    <xf numFmtId="0" fontId="11" fillId="0" borderId="0" xfId="66" applyFont="1" applyBorder="1" applyAlignment="1">
      <alignment horizontal="right"/>
      <protection/>
    </xf>
    <xf numFmtId="0" fontId="11" fillId="0" borderId="0" xfId="66" applyFont="1" applyBorder="1" applyAlignment="1">
      <alignment horizontal="center"/>
      <protection/>
    </xf>
    <xf numFmtId="0" fontId="3" fillId="0" borderId="0" xfId="67" applyFont="1" applyAlignment="1">
      <alignment horizontal="center"/>
      <protection/>
    </xf>
    <xf numFmtId="0" fontId="4" fillId="0" borderId="0" xfId="67" applyFont="1" applyAlignment="1">
      <alignment horizontal="center"/>
      <protection/>
    </xf>
    <xf numFmtId="180" fontId="3" fillId="0" borderId="0" xfId="67" applyNumberFormat="1" applyFont="1" applyAlignment="1">
      <alignment horizontal="center"/>
      <protection/>
    </xf>
    <xf numFmtId="0" fontId="3" fillId="0" borderId="15" xfId="67" applyFont="1" applyBorder="1" applyAlignment="1">
      <alignment horizontal="center"/>
      <protection/>
    </xf>
    <xf numFmtId="0" fontId="3" fillId="0" borderId="13" xfId="67" applyFont="1" applyBorder="1" applyAlignment="1">
      <alignment horizontal="center"/>
      <protection/>
    </xf>
    <xf numFmtId="180" fontId="3" fillId="0" borderId="13" xfId="67" applyNumberFormat="1" applyFont="1" applyBorder="1" applyAlignment="1">
      <alignment horizontal="center"/>
      <protection/>
    </xf>
    <xf numFmtId="0" fontId="3" fillId="0" borderId="16" xfId="67" applyFont="1" applyBorder="1" applyAlignment="1">
      <alignment horizontal="center"/>
      <protection/>
    </xf>
    <xf numFmtId="0" fontId="3" fillId="0" borderId="10" xfId="67" applyFont="1" applyBorder="1" applyAlignment="1">
      <alignment/>
      <protection/>
    </xf>
    <xf numFmtId="0" fontId="3" fillId="0" borderId="14" xfId="67" applyFont="1" applyBorder="1" applyAlignment="1">
      <alignment horizontal="center"/>
      <protection/>
    </xf>
    <xf numFmtId="200" fontId="3" fillId="0" borderId="0" xfId="67" applyNumberFormat="1" applyFont="1" applyBorder="1" applyAlignment="1">
      <alignment horizontal="center"/>
      <protection/>
    </xf>
    <xf numFmtId="0" fontId="16" fillId="0" borderId="0" xfId="67" applyFont="1" applyAlignment="1">
      <alignment horizontal="center"/>
      <protection/>
    </xf>
    <xf numFmtId="0" fontId="3" fillId="0" borderId="0" xfId="67" applyFont="1" applyBorder="1" applyAlignment="1">
      <alignment horizontal="center"/>
      <protection/>
    </xf>
    <xf numFmtId="0" fontId="4" fillId="0" borderId="0" xfId="67" applyFont="1" applyBorder="1" applyAlignment="1">
      <alignment horizontal="center"/>
      <protection/>
    </xf>
    <xf numFmtId="0" fontId="11" fillId="0" borderId="0" xfId="67" applyFont="1" applyBorder="1" applyAlignment="1">
      <alignment/>
      <protection/>
    </xf>
    <xf numFmtId="0" fontId="5" fillId="0" borderId="0" xfId="64" applyFont="1" applyBorder="1">
      <alignment/>
      <protection/>
    </xf>
    <xf numFmtId="0" fontId="2" fillId="0" borderId="0" xfId="64" applyBorder="1">
      <alignment/>
      <protection/>
    </xf>
    <xf numFmtId="0" fontId="2" fillId="0" borderId="0" xfId="64" applyFont="1" applyBorder="1">
      <alignment/>
      <protection/>
    </xf>
    <xf numFmtId="0" fontId="6" fillId="33" borderId="0" xfId="64" applyFont="1" applyFill="1" applyBorder="1">
      <alignment/>
      <protection/>
    </xf>
    <xf numFmtId="0" fontId="3" fillId="0" borderId="0" xfId="65" applyFont="1" applyBorder="1" applyAlignment="1">
      <alignment horizontal="left"/>
      <protection/>
    </xf>
    <xf numFmtId="0" fontId="11" fillId="0" borderId="0" xfId="66" applyFont="1" applyBorder="1" applyAlignment="1">
      <alignment horizontal="left"/>
      <protection/>
    </xf>
    <xf numFmtId="0" fontId="16" fillId="0" borderId="0" xfId="67" applyFont="1" applyBorder="1" applyAlignment="1">
      <alignment horizontal="center"/>
      <protection/>
    </xf>
    <xf numFmtId="0" fontId="9" fillId="0" borderId="0" xfId="67" applyFont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9" fillId="0" borderId="0" xfId="64" applyFont="1">
      <alignment/>
      <protection/>
    </xf>
    <xf numFmtId="0" fontId="11" fillId="0" borderId="15" xfId="65" applyFont="1" applyBorder="1" applyAlignment="1">
      <alignment horizontal="center"/>
      <protection/>
    </xf>
    <xf numFmtId="185" fontId="11" fillId="0" borderId="10" xfId="65" applyNumberFormat="1" applyFont="1" applyBorder="1" applyAlignment="1">
      <alignment horizontal="center"/>
      <protection/>
    </xf>
    <xf numFmtId="180" fontId="11" fillId="0" borderId="10" xfId="65" applyNumberFormat="1" applyFont="1" applyBorder="1" applyAlignment="1">
      <alignment horizontal="center"/>
      <protection/>
    </xf>
    <xf numFmtId="0" fontId="11" fillId="0" borderId="10" xfId="65" applyFont="1" applyBorder="1" applyAlignment="1">
      <alignment horizontal="center"/>
      <protection/>
    </xf>
    <xf numFmtId="0" fontId="11" fillId="0" borderId="10" xfId="65" applyFont="1" applyBorder="1" applyAlignment="1">
      <alignment/>
      <protection/>
    </xf>
    <xf numFmtId="0" fontId="11" fillId="0" borderId="0" xfId="65" applyFont="1" applyBorder="1" applyAlignment="1">
      <alignment horizontal="center"/>
      <protection/>
    </xf>
    <xf numFmtId="0" fontId="11" fillId="0" borderId="0" xfId="65" applyFont="1" applyBorder="1" applyAlignment="1">
      <alignment/>
      <protection/>
    </xf>
    <xf numFmtId="0" fontId="11" fillId="0" borderId="0" xfId="65" applyFont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0" fontId="11" fillId="0" borderId="10" xfId="66" applyFont="1" applyBorder="1" applyAlignment="1">
      <alignment horizontal="center"/>
      <protection/>
    </xf>
    <xf numFmtId="200" fontId="11" fillId="0" borderId="0" xfId="64" applyNumberFormat="1" applyFont="1" applyBorder="1">
      <alignment/>
      <protection/>
    </xf>
    <xf numFmtId="180" fontId="11" fillId="0" borderId="0" xfId="64" applyNumberFormat="1" applyFont="1" applyBorder="1">
      <alignment/>
      <protection/>
    </xf>
    <xf numFmtId="179" fontId="11" fillId="0" borderId="0" xfId="64" applyNumberFormat="1" applyFont="1" applyBorder="1">
      <alignment/>
      <protection/>
    </xf>
    <xf numFmtId="200" fontId="3" fillId="0" borderId="0" xfId="64" applyNumberFormat="1" applyFont="1" applyBorder="1">
      <alignment/>
      <protection/>
    </xf>
    <xf numFmtId="179" fontId="3" fillId="0" borderId="0" xfId="64" applyNumberFormat="1" applyFont="1" applyBorder="1">
      <alignment/>
      <protection/>
    </xf>
    <xf numFmtId="0" fontId="3" fillId="0" borderId="17" xfId="64" applyFont="1" applyBorder="1">
      <alignment/>
      <protection/>
    </xf>
    <xf numFmtId="180" fontId="3" fillId="0" borderId="17" xfId="64" applyNumberFormat="1" applyFont="1" applyBorder="1">
      <alignment/>
      <protection/>
    </xf>
    <xf numFmtId="180" fontId="3" fillId="0" borderId="0" xfId="64" applyNumberFormat="1" applyFont="1" applyBorder="1" applyAlignment="1">
      <alignment horizontal="right"/>
      <protection/>
    </xf>
    <xf numFmtId="0" fontId="3" fillId="0" borderId="0" xfId="64" applyFont="1" applyBorder="1" applyAlignment="1">
      <alignment horizontal="right"/>
      <protection/>
    </xf>
    <xf numFmtId="0" fontId="3" fillId="0" borderId="18" xfId="64" applyFont="1" applyBorder="1">
      <alignment/>
      <protection/>
    </xf>
    <xf numFmtId="0" fontId="3" fillId="0" borderId="19" xfId="64" applyFont="1" applyBorder="1">
      <alignment/>
      <protection/>
    </xf>
    <xf numFmtId="0" fontId="3" fillId="0" borderId="18" xfId="64" applyFont="1" applyBorder="1" applyAlignment="1">
      <alignment horizontal="right"/>
      <protection/>
    </xf>
    <xf numFmtId="0" fontId="4" fillId="0" borderId="0" xfId="64" applyFont="1" applyBorder="1">
      <alignment/>
      <protection/>
    </xf>
    <xf numFmtId="0" fontId="3" fillId="0" borderId="14" xfId="64" applyFont="1" applyBorder="1" applyAlignment="1">
      <alignment horizontal="center"/>
      <protection/>
    </xf>
    <xf numFmtId="0" fontId="3" fillId="0" borderId="20" xfId="64" applyFont="1" applyBorder="1">
      <alignment/>
      <protection/>
    </xf>
    <xf numFmtId="0" fontId="3" fillId="0" borderId="14" xfId="64" applyFont="1" applyBorder="1" applyAlignment="1">
      <alignment horizontal="right"/>
      <protection/>
    </xf>
    <xf numFmtId="0" fontId="3" fillId="0" borderId="14" xfId="64" applyFont="1" applyBorder="1" applyAlignment="1">
      <alignment horizontal="center" wrapText="1"/>
      <protection/>
    </xf>
    <xf numFmtId="0" fontId="11" fillId="33" borderId="14" xfId="64" applyFont="1" applyFill="1" applyBorder="1" applyAlignment="1">
      <alignment horizontal="center"/>
      <protection/>
    </xf>
    <xf numFmtId="0" fontId="11" fillId="0" borderId="14" xfId="64" applyFont="1" applyBorder="1" applyAlignment="1">
      <alignment horizontal="center" wrapText="1"/>
      <protection/>
    </xf>
    <xf numFmtId="0" fontId="3" fillId="0" borderId="21" xfId="64" applyFont="1" applyBorder="1" applyAlignment="1">
      <alignment horizontal="center"/>
      <protection/>
    </xf>
    <xf numFmtId="0" fontId="3" fillId="0" borderId="22" xfId="64" applyFont="1" applyBorder="1">
      <alignment/>
      <protection/>
    </xf>
    <xf numFmtId="0" fontId="3" fillId="0" borderId="22" xfId="64" applyFont="1" applyBorder="1" applyAlignment="1">
      <alignment horizontal="right"/>
      <protection/>
    </xf>
    <xf numFmtId="0" fontId="3" fillId="0" borderId="17" xfId="65" applyFont="1" applyBorder="1" applyAlignment="1">
      <alignment horizontal="center"/>
      <protection/>
    </xf>
    <xf numFmtId="0" fontId="4" fillId="0" borderId="17" xfId="65" applyFont="1" applyBorder="1" applyAlignment="1">
      <alignment horizontal="center"/>
      <protection/>
    </xf>
    <xf numFmtId="185" fontId="3" fillId="0" borderId="17" xfId="65" applyNumberFormat="1" applyFont="1" applyBorder="1" applyAlignment="1">
      <alignment horizontal="center"/>
      <protection/>
    </xf>
    <xf numFmtId="180" fontId="3" fillId="0" borderId="17" xfId="65" applyNumberFormat="1" applyFont="1" applyBorder="1" applyAlignment="1">
      <alignment horizontal="center"/>
      <protection/>
    </xf>
    <xf numFmtId="0" fontId="11" fillId="0" borderId="23" xfId="65" applyFont="1" applyBorder="1" applyAlignment="1">
      <alignment/>
      <protection/>
    </xf>
    <xf numFmtId="0" fontId="11" fillId="0" borderId="18" xfId="65" applyFont="1" applyBorder="1" applyAlignment="1">
      <alignment/>
      <protection/>
    </xf>
    <xf numFmtId="0" fontId="11" fillId="0" borderId="14" xfId="65" applyFont="1" applyBorder="1" applyAlignment="1">
      <alignment horizontal="center"/>
      <protection/>
    </xf>
    <xf numFmtId="0" fontId="14" fillId="0" borderId="24" xfId="65" applyFont="1" applyBorder="1" applyAlignment="1">
      <alignment/>
      <protection/>
    </xf>
    <xf numFmtId="0" fontId="11" fillId="0" borderId="20" xfId="65" applyFont="1" applyBorder="1" applyAlignment="1">
      <alignment/>
      <protection/>
    </xf>
    <xf numFmtId="0" fontId="11" fillId="0" borderId="14" xfId="65" applyFont="1" applyBorder="1" applyAlignment="1">
      <alignment/>
      <protection/>
    </xf>
    <xf numFmtId="0" fontId="11" fillId="0" borderId="14" xfId="65" applyFont="1" applyBorder="1" applyAlignment="1">
      <alignment horizontal="left"/>
      <protection/>
    </xf>
    <xf numFmtId="0" fontId="11" fillId="0" borderId="20" xfId="65" applyFont="1" applyBorder="1" applyAlignment="1">
      <alignment horizontal="left"/>
      <protection/>
    </xf>
    <xf numFmtId="0" fontId="11" fillId="0" borderId="25" xfId="65" applyFont="1" applyBorder="1" applyAlignment="1">
      <alignment horizontal="center"/>
      <protection/>
    </xf>
    <xf numFmtId="0" fontId="11" fillId="0" borderId="26" xfId="65" applyFont="1" applyBorder="1" applyAlignment="1">
      <alignment horizontal="center"/>
      <protection/>
    </xf>
    <xf numFmtId="180" fontId="11" fillId="0" borderId="0" xfId="65" applyNumberFormat="1" applyFont="1" applyBorder="1" applyAlignment="1">
      <alignment horizontal="right"/>
      <protection/>
    </xf>
    <xf numFmtId="200" fontId="11" fillId="0" borderId="0" xfId="65" applyNumberFormat="1" applyFont="1" applyBorder="1" applyAlignment="1">
      <alignment/>
      <protection/>
    </xf>
    <xf numFmtId="200" fontId="11" fillId="0" borderId="0" xfId="65" applyNumberFormat="1" applyFont="1" applyBorder="1" applyAlignment="1">
      <alignment horizontal="center"/>
      <protection/>
    </xf>
    <xf numFmtId="200" fontId="11" fillId="0" borderId="18" xfId="65" applyNumberFormat="1" applyFont="1" applyBorder="1" applyAlignment="1">
      <alignment/>
      <protection/>
    </xf>
    <xf numFmtId="185" fontId="11" fillId="0" borderId="26" xfId="65" applyNumberFormat="1" applyFont="1" applyBorder="1" applyAlignment="1">
      <alignment horizontal="center"/>
      <protection/>
    </xf>
    <xf numFmtId="180" fontId="11" fillId="0" borderId="26" xfId="65" applyNumberFormat="1" applyFont="1" applyBorder="1" applyAlignment="1">
      <alignment horizontal="right"/>
      <protection/>
    </xf>
    <xf numFmtId="0" fontId="11" fillId="0" borderId="26" xfId="65" applyFont="1" applyBorder="1" applyAlignment="1">
      <alignment horizontal="right"/>
      <protection/>
    </xf>
    <xf numFmtId="180" fontId="11" fillId="0" borderId="0" xfId="65" applyNumberFormat="1" applyFont="1" applyBorder="1" applyAlignment="1">
      <alignment/>
      <protection/>
    </xf>
    <xf numFmtId="180" fontId="11" fillId="0" borderId="0" xfId="65" applyNumberFormat="1" applyFont="1" applyBorder="1" applyAlignment="1">
      <alignment horizontal="center"/>
      <protection/>
    </xf>
    <xf numFmtId="185" fontId="11" fillId="0" borderId="26" xfId="65" applyNumberFormat="1" applyFont="1" applyBorder="1" applyAlignment="1">
      <alignment horizontal="right"/>
      <protection/>
    </xf>
    <xf numFmtId="179" fontId="11" fillId="0" borderId="0" xfId="65" applyNumberFormat="1" applyFont="1" applyBorder="1" applyAlignment="1">
      <alignment/>
      <protection/>
    </xf>
    <xf numFmtId="193" fontId="11" fillId="0" borderId="0" xfId="65" applyNumberFormat="1" applyFont="1" applyBorder="1" applyAlignment="1">
      <alignment/>
      <protection/>
    </xf>
    <xf numFmtId="193" fontId="11" fillId="0" borderId="18" xfId="65" applyNumberFormat="1" applyFont="1" applyBorder="1" applyAlignment="1">
      <alignment/>
      <protection/>
    </xf>
    <xf numFmtId="179" fontId="11" fillId="0" borderId="18" xfId="65" applyNumberFormat="1" applyFont="1" applyBorder="1" applyAlignment="1">
      <alignment/>
      <protection/>
    </xf>
    <xf numFmtId="0" fontId="11" fillId="0" borderId="27" xfId="65" applyFont="1" applyBorder="1" applyAlignment="1">
      <alignment/>
      <protection/>
    </xf>
    <xf numFmtId="0" fontId="11" fillId="0" borderId="12" xfId="65" applyFont="1" applyBorder="1" applyAlignment="1">
      <alignment/>
      <protection/>
    </xf>
    <xf numFmtId="208" fontId="3" fillId="0" borderId="0" xfId="64" applyNumberFormat="1" applyFont="1" applyBorder="1" applyAlignment="1">
      <alignment horizontal="right"/>
      <protection/>
    </xf>
    <xf numFmtId="208" fontId="3" fillId="0" borderId="0" xfId="64" applyNumberFormat="1" applyFont="1" applyBorder="1">
      <alignment/>
      <protection/>
    </xf>
    <xf numFmtId="208" fontId="11" fillId="33" borderId="0" xfId="64" applyNumberFormat="1" applyFont="1" applyFill="1" applyBorder="1" applyAlignment="1">
      <alignment horizontal="right"/>
      <protection/>
    </xf>
    <xf numFmtId="208" fontId="11" fillId="33" borderId="0" xfId="64" applyNumberFormat="1" applyFont="1" applyFill="1" applyBorder="1">
      <alignment/>
      <protection/>
    </xf>
    <xf numFmtId="208" fontId="11" fillId="0" borderId="0" xfId="64" applyNumberFormat="1" applyFont="1" applyBorder="1">
      <alignment/>
      <protection/>
    </xf>
    <xf numFmtId="208" fontId="11" fillId="0" borderId="28" xfId="65" applyNumberFormat="1" applyFont="1" applyBorder="1" applyAlignment="1">
      <alignment/>
      <protection/>
    </xf>
    <xf numFmtId="208" fontId="11" fillId="0" borderId="0" xfId="65" applyNumberFormat="1" applyFont="1" applyBorder="1" applyAlignment="1">
      <alignment/>
      <protection/>
    </xf>
    <xf numFmtId="208" fontId="11" fillId="0" borderId="28" xfId="65" applyNumberFormat="1" applyFont="1" applyBorder="1" applyAlignment="1">
      <alignment horizontal="center"/>
      <protection/>
    </xf>
    <xf numFmtId="208" fontId="11" fillId="0" borderId="0" xfId="65" applyNumberFormat="1" applyFont="1" applyBorder="1" applyAlignment="1">
      <alignment horizontal="center"/>
      <protection/>
    </xf>
    <xf numFmtId="208" fontId="11" fillId="0" borderId="29" xfId="65" applyNumberFormat="1" applyFont="1" applyBorder="1" applyAlignment="1">
      <alignment/>
      <protection/>
    </xf>
    <xf numFmtId="208" fontId="11" fillId="0" borderId="18" xfId="65" applyNumberFormat="1" applyFont="1" applyBorder="1" applyAlignment="1">
      <alignment/>
      <protection/>
    </xf>
    <xf numFmtId="208" fontId="11" fillId="0" borderId="0" xfId="49" applyNumberFormat="1" applyFont="1" applyBorder="1" applyAlignment="1">
      <alignment/>
    </xf>
    <xf numFmtId="208" fontId="11" fillId="0" borderId="0" xfId="49" applyNumberFormat="1" applyFont="1" applyBorder="1" applyAlignment="1">
      <alignment horizontal="center"/>
    </xf>
    <xf numFmtId="208" fontId="11" fillId="0" borderId="18" xfId="49" applyNumberFormat="1" applyFont="1" applyBorder="1" applyAlignment="1">
      <alignment/>
    </xf>
    <xf numFmtId="208" fontId="11" fillId="0" borderId="0" xfId="66" applyNumberFormat="1" applyFont="1" applyBorder="1" applyAlignment="1">
      <alignment/>
      <protection/>
    </xf>
    <xf numFmtId="0" fontId="11" fillId="0" borderId="17" xfId="66" applyFont="1" applyBorder="1" applyAlignment="1">
      <alignment horizontal="center"/>
      <protection/>
    </xf>
    <xf numFmtId="1" fontId="11" fillId="0" borderId="0" xfId="66" applyNumberFormat="1" applyFont="1" applyBorder="1" applyAlignment="1">
      <alignment/>
      <protection/>
    </xf>
    <xf numFmtId="0" fontId="11" fillId="0" borderId="24" xfId="66" applyFont="1" applyBorder="1" applyAlignment="1">
      <alignment/>
      <protection/>
    </xf>
    <xf numFmtId="0" fontId="11" fillId="0" borderId="14" xfId="66" applyFont="1" applyBorder="1" applyAlignment="1">
      <alignment/>
      <protection/>
    </xf>
    <xf numFmtId="0" fontId="11" fillId="0" borderId="30" xfId="66" applyFont="1" applyBorder="1" applyAlignment="1">
      <alignment/>
      <protection/>
    </xf>
    <xf numFmtId="0" fontId="11" fillId="0" borderId="20" xfId="66" applyFont="1" applyBorder="1" applyAlignment="1">
      <alignment/>
      <protection/>
    </xf>
    <xf numFmtId="0" fontId="11" fillId="0" borderId="20" xfId="66" applyFont="1" applyBorder="1" applyAlignment="1">
      <alignment horizontal="center"/>
      <protection/>
    </xf>
    <xf numFmtId="0" fontId="11" fillId="0" borderId="18" xfId="66" applyFont="1" applyBorder="1" applyAlignment="1">
      <alignment horizontal="center"/>
      <protection/>
    </xf>
    <xf numFmtId="0" fontId="11" fillId="0" borderId="23" xfId="66" applyFont="1" applyBorder="1" applyAlignment="1">
      <alignment horizontal="center"/>
      <protection/>
    </xf>
    <xf numFmtId="0" fontId="11" fillId="0" borderId="22" xfId="66" applyFont="1" applyBorder="1" applyAlignment="1">
      <alignment horizontal="center"/>
      <protection/>
    </xf>
    <xf numFmtId="0" fontId="11" fillId="0" borderId="19" xfId="66" applyFont="1" applyBorder="1" applyAlignment="1">
      <alignment horizontal="center"/>
      <protection/>
    </xf>
    <xf numFmtId="0" fontId="11" fillId="0" borderId="31" xfId="66" applyFont="1" applyBorder="1" applyAlignment="1">
      <alignment horizontal="center"/>
      <protection/>
    </xf>
    <xf numFmtId="208" fontId="11" fillId="0" borderId="25" xfId="66" applyNumberFormat="1" applyFont="1" applyBorder="1" applyAlignment="1">
      <alignment horizontal="center"/>
      <protection/>
    </xf>
    <xf numFmtId="208" fontId="11" fillId="0" borderId="28" xfId="66" applyNumberFormat="1" applyFont="1" applyBorder="1" applyAlignment="1">
      <alignment/>
      <protection/>
    </xf>
    <xf numFmtId="208" fontId="11" fillId="0" borderId="26" xfId="66" applyNumberFormat="1" applyFont="1" applyBorder="1" applyAlignment="1">
      <alignment horizontal="center"/>
      <protection/>
    </xf>
    <xf numFmtId="200" fontId="11" fillId="0" borderId="0" xfId="66" applyNumberFormat="1" applyFont="1" applyBorder="1" applyAlignment="1">
      <alignment/>
      <protection/>
    </xf>
    <xf numFmtId="0" fontId="11" fillId="0" borderId="26" xfId="66" applyFont="1" applyBorder="1" applyAlignment="1">
      <alignment horizontal="right"/>
      <protection/>
    </xf>
    <xf numFmtId="178" fontId="11" fillId="0" borderId="0" xfId="66" applyNumberFormat="1" applyFont="1" applyBorder="1" applyAlignment="1">
      <alignment/>
      <protection/>
    </xf>
    <xf numFmtId="202" fontId="11" fillId="0" borderId="0" xfId="49" applyNumberFormat="1" applyFont="1" applyBorder="1" applyAlignment="1">
      <alignment/>
    </xf>
    <xf numFmtId="0" fontId="11" fillId="0" borderId="28" xfId="66" applyFont="1" applyBorder="1" applyAlignment="1">
      <alignment horizontal="right"/>
      <protection/>
    </xf>
    <xf numFmtId="0" fontId="11" fillId="0" borderId="32" xfId="66" applyFont="1" applyBorder="1" applyAlignment="1">
      <alignment horizontal="center"/>
      <protection/>
    </xf>
    <xf numFmtId="0" fontId="11" fillId="0" borderId="33" xfId="66" applyFont="1" applyBorder="1" applyAlignment="1">
      <alignment horizontal="center"/>
      <protection/>
    </xf>
    <xf numFmtId="0" fontId="3" fillId="0" borderId="17" xfId="67" applyFont="1" applyBorder="1" applyAlignment="1">
      <alignment horizontal="center"/>
      <protection/>
    </xf>
    <xf numFmtId="0" fontId="4" fillId="0" borderId="17" xfId="67" applyFont="1" applyBorder="1" applyAlignment="1">
      <alignment horizontal="center"/>
      <protection/>
    </xf>
    <xf numFmtId="180" fontId="3" fillId="0" borderId="17" xfId="67" applyNumberFormat="1" applyFont="1" applyBorder="1" applyAlignment="1">
      <alignment horizontal="center"/>
      <protection/>
    </xf>
    <xf numFmtId="0" fontId="3" fillId="0" borderId="18" xfId="67" applyFont="1" applyBorder="1" applyAlignment="1">
      <alignment/>
      <protection/>
    </xf>
    <xf numFmtId="0" fontId="3" fillId="0" borderId="34" xfId="67" applyFont="1" applyBorder="1" applyAlignment="1">
      <alignment/>
      <protection/>
    </xf>
    <xf numFmtId="0" fontId="3" fillId="0" borderId="35" xfId="67" applyFont="1" applyBorder="1" applyAlignment="1">
      <alignment horizontal="center"/>
      <protection/>
    </xf>
    <xf numFmtId="180" fontId="3" fillId="0" borderId="18" xfId="67" applyNumberFormat="1" applyFont="1" applyBorder="1" applyAlignment="1">
      <alignment/>
      <protection/>
    </xf>
    <xf numFmtId="0" fontId="3" fillId="0" borderId="22" xfId="67" applyFont="1" applyBorder="1" applyAlignment="1">
      <alignment/>
      <protection/>
    </xf>
    <xf numFmtId="0" fontId="3" fillId="0" borderId="18" xfId="67" applyFont="1" applyFill="1" applyBorder="1" applyAlignment="1">
      <alignment horizontal="center"/>
      <protection/>
    </xf>
    <xf numFmtId="0" fontId="3" fillId="0" borderId="36" xfId="67" applyFont="1" applyBorder="1" applyAlignment="1">
      <alignment horizontal="center"/>
      <protection/>
    </xf>
    <xf numFmtId="0" fontId="3" fillId="0" borderId="10" xfId="67" applyFont="1" applyBorder="1" applyAlignment="1">
      <alignment horizontal="center"/>
      <protection/>
    </xf>
    <xf numFmtId="0" fontId="3" fillId="0" borderId="20" xfId="67" applyFont="1" applyBorder="1" applyAlignment="1">
      <alignment/>
      <protection/>
    </xf>
    <xf numFmtId="0" fontId="3" fillId="0" borderId="12" xfId="67" applyFont="1" applyBorder="1" applyAlignment="1">
      <alignment/>
      <protection/>
    </xf>
    <xf numFmtId="0" fontId="3" fillId="0" borderId="37" xfId="67" applyFont="1" applyBorder="1" applyAlignment="1">
      <alignment horizontal="center"/>
      <protection/>
    </xf>
    <xf numFmtId="0" fontId="3" fillId="0" borderId="27" xfId="67" applyFont="1" applyBorder="1" applyAlignment="1">
      <alignment/>
      <protection/>
    </xf>
    <xf numFmtId="0" fontId="3" fillId="0" borderId="24" xfId="67" applyFont="1" applyBorder="1" applyAlignment="1">
      <alignment/>
      <protection/>
    </xf>
    <xf numFmtId="0" fontId="15" fillId="0" borderId="14" xfId="67" applyFont="1" applyFill="1" applyBorder="1" applyAlignment="1">
      <alignment horizontal="left"/>
      <protection/>
    </xf>
    <xf numFmtId="0" fontId="3" fillId="0" borderId="25" xfId="67" applyFont="1" applyBorder="1" applyAlignment="1">
      <alignment horizontal="center"/>
      <protection/>
    </xf>
    <xf numFmtId="208" fontId="3" fillId="0" borderId="28" xfId="67" applyNumberFormat="1" applyFont="1" applyBorder="1" applyAlignment="1">
      <alignment/>
      <protection/>
    </xf>
    <xf numFmtId="208" fontId="3" fillId="0" borderId="28" xfId="67" applyNumberFormat="1" applyFont="1" applyBorder="1" applyAlignment="1">
      <alignment horizontal="center"/>
      <protection/>
    </xf>
    <xf numFmtId="208" fontId="16" fillId="0" borderId="28" xfId="67" applyNumberFormat="1" applyFont="1" applyFill="1" applyBorder="1" applyAlignment="1">
      <alignment/>
      <protection/>
    </xf>
    <xf numFmtId="0" fontId="3" fillId="0" borderId="26" xfId="67" applyFont="1" applyBorder="1" applyAlignment="1">
      <alignment horizontal="center"/>
      <protection/>
    </xf>
    <xf numFmtId="208" fontId="3" fillId="0" borderId="0" xfId="67" applyNumberFormat="1" applyFont="1" applyBorder="1" applyAlignment="1">
      <alignment/>
      <protection/>
    </xf>
    <xf numFmtId="208" fontId="3" fillId="0" borderId="0" xfId="67" applyNumberFormat="1" applyFont="1" applyBorder="1" applyAlignment="1">
      <alignment horizontal="center"/>
      <protection/>
    </xf>
    <xf numFmtId="208" fontId="16" fillId="0" borderId="0" xfId="67" applyNumberFormat="1" applyFont="1" applyFill="1" applyBorder="1" applyAlignment="1">
      <alignment/>
      <protection/>
    </xf>
    <xf numFmtId="200" fontId="3" fillId="0" borderId="0" xfId="65" applyNumberFormat="1" applyFont="1" applyBorder="1" applyAlignment="1">
      <alignment/>
      <protection/>
    </xf>
    <xf numFmtId="200" fontId="16" fillId="0" borderId="0" xfId="65" applyNumberFormat="1" applyFont="1" applyBorder="1" applyAlignment="1">
      <alignment/>
      <protection/>
    </xf>
    <xf numFmtId="0" fontId="3" fillId="0" borderId="26" xfId="67" applyFont="1" applyBorder="1" applyAlignment="1">
      <alignment horizontal="right"/>
      <protection/>
    </xf>
    <xf numFmtId="208" fontId="17" fillId="0" borderId="0" xfId="66" applyNumberFormat="1" applyFont="1" applyBorder="1" applyAlignment="1">
      <alignment/>
      <protection/>
    </xf>
    <xf numFmtId="180" fontId="3" fillId="0" borderId="26" xfId="67" applyNumberFormat="1" applyFont="1" applyBorder="1" applyAlignment="1">
      <alignment horizontal="right"/>
      <protection/>
    </xf>
    <xf numFmtId="178" fontId="3" fillId="0" borderId="0" xfId="67" applyNumberFormat="1" applyFont="1" applyBorder="1" applyAlignment="1">
      <alignment/>
      <protection/>
    </xf>
    <xf numFmtId="178" fontId="17" fillId="0" borderId="0" xfId="66" applyNumberFormat="1" applyFont="1" applyBorder="1" applyAlignment="1">
      <alignment/>
      <protection/>
    </xf>
    <xf numFmtId="208" fontId="3" fillId="0" borderId="0" xfId="49" applyNumberFormat="1" applyFont="1" applyBorder="1" applyAlignment="1">
      <alignment horizontal="center"/>
    </xf>
    <xf numFmtId="208" fontId="17" fillId="0" borderId="0" xfId="49" applyNumberFormat="1" applyFont="1" applyBorder="1" applyAlignment="1">
      <alignment/>
    </xf>
    <xf numFmtId="208" fontId="16" fillId="0" borderId="0" xfId="67" applyNumberFormat="1" applyFont="1" applyBorder="1" applyAlignment="1">
      <alignment/>
      <protection/>
    </xf>
    <xf numFmtId="0" fontId="3" fillId="0" borderId="0" xfId="67" applyFont="1" applyBorder="1" applyAlignment="1">
      <alignment horizontal="right"/>
      <protection/>
    </xf>
    <xf numFmtId="180" fontId="3" fillId="0" borderId="0" xfId="67" applyNumberFormat="1" applyFont="1" applyBorder="1" applyAlignment="1">
      <alignment horizontal="center"/>
      <protection/>
    </xf>
    <xf numFmtId="185" fontId="11" fillId="0" borderId="36" xfId="65" applyNumberFormat="1" applyFont="1" applyBorder="1" applyAlignment="1">
      <alignment horizontal="center" shrinkToFit="1"/>
      <protection/>
    </xf>
    <xf numFmtId="180" fontId="11" fillId="0" borderId="36" xfId="65" applyNumberFormat="1" applyFont="1" applyBorder="1" applyAlignment="1">
      <alignment horizontal="center" shrinkToFit="1"/>
      <protection/>
    </xf>
    <xf numFmtId="0" fontId="11" fillId="0" borderId="37" xfId="65" applyFont="1" applyBorder="1" applyAlignment="1">
      <alignment horizontal="center" shrinkToFit="1"/>
      <protection/>
    </xf>
    <xf numFmtId="0" fontId="11" fillId="0" borderId="36" xfId="65" applyFont="1" applyBorder="1" applyAlignment="1">
      <alignment horizontal="center" shrinkToFit="1"/>
      <protection/>
    </xf>
    <xf numFmtId="0" fontId="3" fillId="0" borderId="14" xfId="67" applyFont="1" applyBorder="1" applyAlignment="1">
      <alignment/>
      <protection/>
    </xf>
    <xf numFmtId="0" fontId="3" fillId="0" borderId="0" xfId="64" applyFont="1" applyBorder="1" applyAlignment="1">
      <alignment horizontal="center"/>
      <protection/>
    </xf>
    <xf numFmtId="0" fontId="3" fillId="0" borderId="14" xfId="64" applyFont="1" applyBorder="1" applyAlignment="1">
      <alignment horizontal="center"/>
      <protection/>
    </xf>
    <xf numFmtId="0" fontId="3" fillId="0" borderId="38" xfId="64" applyFont="1" applyBorder="1" applyAlignment="1">
      <alignment horizontal="center"/>
      <protection/>
    </xf>
    <xf numFmtId="0" fontId="3" fillId="0" borderId="39" xfId="64" applyFont="1" applyBorder="1" applyAlignment="1">
      <alignment horizontal="center"/>
      <protection/>
    </xf>
    <xf numFmtId="0" fontId="3" fillId="0" borderId="24" xfId="64" applyFont="1" applyBorder="1" applyAlignment="1">
      <alignment horizontal="center"/>
      <protection/>
    </xf>
    <xf numFmtId="0" fontId="3" fillId="0" borderId="0" xfId="64" applyFont="1" applyBorder="1">
      <alignment/>
      <protection/>
    </xf>
    <xf numFmtId="0" fontId="3" fillId="0" borderId="14" xfId="64" applyFont="1" applyBorder="1">
      <alignment/>
      <protection/>
    </xf>
    <xf numFmtId="180" fontId="3" fillId="0" borderId="40" xfId="64" applyNumberFormat="1" applyFont="1" applyBorder="1" applyAlignment="1">
      <alignment horizontal="center" vertical="center"/>
      <protection/>
    </xf>
    <xf numFmtId="180" fontId="3" fillId="0" borderId="31" xfId="64" applyNumberFormat="1" applyFont="1" applyBorder="1" applyAlignment="1">
      <alignment horizontal="center" vertical="center"/>
      <protection/>
    </xf>
    <xf numFmtId="0" fontId="11" fillId="0" borderId="41" xfId="65" applyFont="1" applyBorder="1" applyAlignment="1">
      <alignment horizontal="center"/>
      <protection/>
    </xf>
    <xf numFmtId="0" fontId="11" fillId="0" borderId="42" xfId="65" applyFont="1" applyBorder="1" applyAlignment="1">
      <alignment horizontal="center"/>
      <protection/>
    </xf>
    <xf numFmtId="0" fontId="11" fillId="0" borderId="41" xfId="66" applyFont="1" applyBorder="1" applyAlignment="1">
      <alignment horizontal="center"/>
      <protection/>
    </xf>
    <xf numFmtId="0" fontId="11" fillId="0" borderId="42" xfId="66" applyFont="1" applyBorder="1" applyAlignment="1">
      <alignment horizontal="center"/>
      <protection/>
    </xf>
    <xf numFmtId="0" fontId="3" fillId="0" borderId="41" xfId="67" applyFont="1" applyBorder="1" applyAlignment="1">
      <alignment horizontal="center"/>
      <protection/>
    </xf>
    <xf numFmtId="0" fontId="3" fillId="0" borderId="42" xfId="67" applyFont="1" applyBorder="1" applyAlignment="1">
      <alignment horizontal="center"/>
      <protection/>
    </xf>
    <xf numFmtId="0" fontId="11" fillId="0" borderId="20" xfId="64" applyFont="1" applyBorder="1" applyAlignment="1">
      <alignment horizontal="center" wrapText="1"/>
      <protection/>
    </xf>
    <xf numFmtId="3" fontId="11" fillId="0" borderId="18" xfId="64" applyNumberFormat="1" applyFont="1" applyBorder="1">
      <alignment/>
      <protection/>
    </xf>
    <xf numFmtId="200" fontId="11" fillId="0" borderId="18" xfId="64" applyNumberFormat="1" applyFont="1" applyBorder="1">
      <alignment/>
      <protection/>
    </xf>
    <xf numFmtId="179" fontId="11" fillId="0" borderId="18" xfId="64" applyNumberFormat="1" applyFont="1" applyBorder="1">
      <alignment/>
      <protection/>
    </xf>
    <xf numFmtId="208" fontId="11" fillId="0" borderId="18" xfId="64" applyNumberFormat="1" applyFont="1" applyBorder="1">
      <alignment/>
      <protection/>
    </xf>
    <xf numFmtId="180" fontId="11" fillId="0" borderId="18" xfId="64" applyNumberFormat="1" applyFont="1" applyBorder="1">
      <alignment/>
      <protection/>
    </xf>
    <xf numFmtId="0" fontId="11" fillId="0" borderId="20" xfId="65" applyFont="1" applyBorder="1" applyAlignment="1">
      <alignment horizontal="center"/>
      <protection/>
    </xf>
    <xf numFmtId="0" fontId="11" fillId="0" borderId="29" xfId="66" applyFont="1" applyBorder="1" applyAlignment="1">
      <alignment/>
      <protection/>
    </xf>
    <xf numFmtId="0" fontId="11" fillId="0" borderId="18" xfId="66" applyFont="1" applyBorder="1" applyAlignment="1">
      <alignment/>
      <protection/>
    </xf>
    <xf numFmtId="3" fontId="11" fillId="0" borderId="18" xfId="66" applyNumberFormat="1" applyFont="1" applyBorder="1" applyAlignment="1">
      <alignment/>
      <protection/>
    </xf>
    <xf numFmtId="208" fontId="11" fillId="0" borderId="29" xfId="66" applyNumberFormat="1" applyFont="1" applyBorder="1" applyAlignment="1">
      <alignment/>
      <protection/>
    </xf>
    <xf numFmtId="208" fontId="11" fillId="0" borderId="18" xfId="66" applyNumberFormat="1" applyFont="1" applyBorder="1" applyAlignment="1">
      <alignment/>
      <protection/>
    </xf>
    <xf numFmtId="0" fontId="3" fillId="0" borderId="29" xfId="67" applyFont="1" applyBorder="1" applyAlignment="1">
      <alignment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表－１製造業の推移、図－１" xfId="64"/>
    <cellStyle name="標準_表２" xfId="65"/>
    <cellStyle name="標準_表３（規模別）" xfId="66"/>
    <cellStyle name="標準_表４（地域別）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8&#36895;&#22577;\18&#36895;&#22577;&#20316;&#25104;\H18-&#34920;&#65299;&#65288;&#20154;&#25968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zoomScalePageLayoutView="0" workbookViewId="0" topLeftCell="A1">
      <selection activeCell="E14" sqref="E14"/>
    </sheetView>
  </sheetViews>
  <sheetFormatPr defaultColWidth="9.25390625" defaultRowHeight="14.25" customHeight="1"/>
  <cols>
    <col min="1" max="1" width="6.875" style="3" customWidth="1"/>
    <col min="2" max="2" width="8.50390625" style="3" bestFit="1" customWidth="1"/>
    <col min="3" max="3" width="8.25390625" style="4" bestFit="1" customWidth="1"/>
    <col min="4" max="4" width="7.375" style="3" customWidth="1"/>
    <col min="5" max="5" width="9.625" style="3" bestFit="1" customWidth="1"/>
    <col min="6" max="6" width="8.25390625" style="4" bestFit="1" customWidth="1"/>
    <col min="7" max="7" width="6.50390625" style="3" bestFit="1" customWidth="1"/>
    <col min="8" max="8" width="13.125" style="3" bestFit="1" customWidth="1"/>
    <col min="9" max="9" width="8.25390625" style="4" customWidth="1"/>
    <col min="10" max="10" width="7.375" style="3" bestFit="1" customWidth="1"/>
    <col min="11" max="11" width="12.25390625" style="3" bestFit="1" customWidth="1"/>
    <col min="12" max="12" width="8.25390625" style="4" customWidth="1"/>
    <col min="13" max="13" width="7.375" style="3" bestFit="1" customWidth="1"/>
    <col min="14" max="14" width="2.25390625" style="3" customWidth="1"/>
    <col min="15" max="16384" width="9.25390625" style="3" customWidth="1"/>
  </cols>
  <sheetData>
    <row r="1" spans="1:13" ht="14.25">
      <c r="A1" s="53" t="s">
        <v>100</v>
      </c>
      <c r="B1" s="1"/>
      <c r="C1" s="2"/>
      <c r="D1" s="1"/>
      <c r="E1" s="1"/>
      <c r="F1" s="2"/>
      <c r="G1" s="1"/>
      <c r="H1" s="1"/>
      <c r="I1" s="2"/>
      <c r="J1" s="1"/>
      <c r="K1" s="1"/>
      <c r="L1" s="2"/>
      <c r="M1" s="1"/>
    </row>
    <row r="2" spans="1:13" ht="15" customHeight="1" thickBot="1">
      <c r="A2" s="69"/>
      <c r="B2" s="69"/>
      <c r="C2" s="70"/>
      <c r="D2" s="69"/>
      <c r="E2" s="69"/>
      <c r="F2" s="70"/>
      <c r="G2" s="69"/>
      <c r="H2" s="69"/>
      <c r="I2" s="70"/>
      <c r="J2" s="69"/>
      <c r="K2" s="69"/>
      <c r="L2" s="70"/>
      <c r="M2" s="69"/>
    </row>
    <row r="3" spans="1:14" s="5" customFormat="1" ht="13.5" customHeight="1" thickTop="1">
      <c r="A3" s="76"/>
      <c r="B3" s="197" t="s">
        <v>10</v>
      </c>
      <c r="C3" s="198"/>
      <c r="D3" s="199"/>
      <c r="E3" s="195" t="s">
        <v>11</v>
      </c>
      <c r="F3" s="200"/>
      <c r="G3" s="201"/>
      <c r="H3" s="195" t="s">
        <v>1</v>
      </c>
      <c r="I3" s="195"/>
      <c r="J3" s="196"/>
      <c r="K3" s="195" t="s">
        <v>0</v>
      </c>
      <c r="L3" s="195"/>
      <c r="M3" s="195"/>
      <c r="N3" s="44"/>
    </row>
    <row r="4" spans="1:14" ht="13.5" customHeight="1">
      <c r="A4" s="77" t="s">
        <v>2</v>
      </c>
      <c r="B4" s="6"/>
      <c r="C4" s="202" t="s">
        <v>3</v>
      </c>
      <c r="D4" s="83" t="s">
        <v>53</v>
      </c>
      <c r="E4" s="17"/>
      <c r="F4" s="202" t="s">
        <v>3</v>
      </c>
      <c r="G4" s="83" t="s">
        <v>52</v>
      </c>
      <c r="H4" s="17"/>
      <c r="I4" s="202" t="s">
        <v>3</v>
      </c>
      <c r="J4" s="83" t="s">
        <v>52</v>
      </c>
      <c r="K4" s="17"/>
      <c r="L4" s="202" t="s">
        <v>3</v>
      </c>
      <c r="M4" s="16" t="s">
        <v>52</v>
      </c>
      <c r="N4" s="45"/>
    </row>
    <row r="5" spans="1:14" ht="13.5" customHeight="1">
      <c r="A5" s="78"/>
      <c r="B5" s="73"/>
      <c r="C5" s="203"/>
      <c r="D5" s="84">
        <v>100</v>
      </c>
      <c r="E5" s="74"/>
      <c r="F5" s="203"/>
      <c r="G5" s="85" t="s">
        <v>4</v>
      </c>
      <c r="H5" s="74"/>
      <c r="I5" s="203"/>
      <c r="J5" s="85" t="s">
        <v>4</v>
      </c>
      <c r="K5" s="74"/>
      <c r="L5" s="203"/>
      <c r="M5" s="75" t="s">
        <v>4</v>
      </c>
      <c r="N5" s="45"/>
    </row>
    <row r="6" spans="1:14" ht="18.75" customHeight="1">
      <c r="A6" s="79"/>
      <c r="B6" s="6" t="s">
        <v>6</v>
      </c>
      <c r="C6" s="71" t="s">
        <v>7</v>
      </c>
      <c r="D6" s="6"/>
      <c r="E6" s="72" t="s">
        <v>8</v>
      </c>
      <c r="F6" s="71" t="s">
        <v>7</v>
      </c>
      <c r="G6" s="6"/>
      <c r="H6" s="72" t="s">
        <v>9</v>
      </c>
      <c r="I6" s="71" t="s">
        <v>7</v>
      </c>
      <c r="J6" s="6"/>
      <c r="K6" s="72" t="s">
        <v>9</v>
      </c>
      <c r="L6" s="71" t="s">
        <v>7</v>
      </c>
      <c r="M6" s="6"/>
      <c r="N6" s="45"/>
    </row>
    <row r="7" spans="1:14" ht="24.75" customHeight="1">
      <c r="A7" s="80" t="s">
        <v>94</v>
      </c>
      <c r="B7" s="116">
        <v>11093</v>
      </c>
      <c r="C7" s="67">
        <v>-0.018026137899954935</v>
      </c>
      <c r="D7" s="68">
        <f>B7/$B$14*100</f>
        <v>137.1707678990973</v>
      </c>
      <c r="E7" s="117">
        <v>226659</v>
      </c>
      <c r="F7" s="67">
        <v>-1.7954705961360988</v>
      </c>
      <c r="G7" s="68">
        <f>E7/$E$14*100</f>
        <v>112.84202246296002</v>
      </c>
      <c r="H7" s="117">
        <v>5190309</v>
      </c>
      <c r="I7" s="67">
        <v>-5.26830197791295</v>
      </c>
      <c r="J7" s="68">
        <f>H7/$H$14*100</f>
        <v>102.0104693067003</v>
      </c>
      <c r="K7" s="117">
        <v>2038141</v>
      </c>
      <c r="L7" s="67">
        <v>-5.644940270620108</v>
      </c>
      <c r="M7" s="68">
        <f>K7/$K$14*100</f>
        <v>101.1721356069511</v>
      </c>
      <c r="N7" s="45"/>
    </row>
    <row r="8" spans="1:14" ht="24.75" customHeight="1">
      <c r="A8" s="77">
        <v>11</v>
      </c>
      <c r="B8" s="116">
        <v>10489</v>
      </c>
      <c r="C8" s="67">
        <f aca="true" t="shared" si="0" ref="C8:C16">(B8-B7)/B7*100</f>
        <v>-5.444875146488776</v>
      </c>
      <c r="D8" s="68">
        <f aca="true" t="shared" si="1" ref="D8:D16">B8/$B$14*100</f>
        <v>129.70199084951156</v>
      </c>
      <c r="E8" s="117">
        <v>216940</v>
      </c>
      <c r="F8" s="67">
        <f aca="true" t="shared" si="2" ref="F8:F16">(E8-E7)/E7*100</f>
        <v>-4.2879391508830444</v>
      </c>
      <c r="G8" s="68">
        <f aca="true" t="shared" si="3" ref="G8:G16">E8/$E$14*100</f>
        <v>108.00342520312252</v>
      </c>
      <c r="H8" s="117">
        <v>4869904</v>
      </c>
      <c r="I8" s="67">
        <f aca="true" t="shared" si="4" ref="I8:I16">(H8-H7)/H7*100</f>
        <v>-6.173139210016205</v>
      </c>
      <c r="J8" s="68">
        <f aca="true" t="shared" si="5" ref="J8:J16">H8/$H$14*100</f>
        <v>95.71322102760683</v>
      </c>
      <c r="K8" s="117">
        <v>1942401</v>
      </c>
      <c r="L8" s="67">
        <f aca="true" t="shared" si="6" ref="L8:L16">(K8-K7)/K7*100</f>
        <v>-4.697417892088918</v>
      </c>
      <c r="M8" s="68">
        <f aca="true" t="shared" si="7" ref="M8:M16">K8/$K$14*100</f>
        <v>96.41965760714172</v>
      </c>
      <c r="N8" s="45"/>
    </row>
    <row r="9" spans="1:14" ht="24.75" customHeight="1">
      <c r="A9" s="77">
        <v>12</v>
      </c>
      <c r="B9" s="116">
        <v>10057</v>
      </c>
      <c r="C9" s="67">
        <f t="shared" si="0"/>
        <v>-4.118600438554677</v>
      </c>
      <c r="D9" s="68">
        <f t="shared" si="1"/>
        <v>124.36008408556943</v>
      </c>
      <c r="E9" s="117">
        <v>211738</v>
      </c>
      <c r="F9" s="67">
        <f t="shared" si="2"/>
        <v>-2.3978980363234075</v>
      </c>
      <c r="G9" s="68">
        <f t="shared" si="3"/>
        <v>105.4136131910148</v>
      </c>
      <c r="H9" s="117">
        <v>5085773</v>
      </c>
      <c r="I9" s="67">
        <f t="shared" si="4"/>
        <v>4.43271571677799</v>
      </c>
      <c r="J9" s="68">
        <f t="shared" si="5"/>
        <v>99.95591601913202</v>
      </c>
      <c r="K9" s="117">
        <v>1971043</v>
      </c>
      <c r="L9" s="67">
        <f t="shared" si="6"/>
        <v>1.4745667861579559</v>
      </c>
      <c r="M9" s="68">
        <f t="shared" si="7"/>
        <v>97.84142985354386</v>
      </c>
      <c r="N9" s="45"/>
    </row>
    <row r="10" spans="1:14" ht="24.75" customHeight="1">
      <c r="A10" s="77">
        <v>13</v>
      </c>
      <c r="B10" s="116">
        <v>9716</v>
      </c>
      <c r="C10" s="67">
        <f t="shared" si="0"/>
        <v>-3.3906731629710647</v>
      </c>
      <c r="D10" s="68">
        <f t="shared" si="1"/>
        <v>120.14344008903177</v>
      </c>
      <c r="E10" s="117">
        <v>210255</v>
      </c>
      <c r="F10" s="67">
        <f t="shared" si="2"/>
        <v>-0.700393883006357</v>
      </c>
      <c r="G10" s="68">
        <f t="shared" si="3"/>
        <v>104.67530269236897</v>
      </c>
      <c r="H10" s="117">
        <v>4959937</v>
      </c>
      <c r="I10" s="67">
        <f t="shared" si="4"/>
        <v>-2.4742748054228927</v>
      </c>
      <c r="J10" s="68">
        <f t="shared" si="5"/>
        <v>97.48273197254098</v>
      </c>
      <c r="K10" s="117">
        <v>1969006</v>
      </c>
      <c r="L10" s="67">
        <f t="shared" si="6"/>
        <v>-0.10334629939580212</v>
      </c>
      <c r="M10" s="68">
        <f t="shared" si="7"/>
        <v>97.74031435651428</v>
      </c>
      <c r="N10" s="45"/>
    </row>
    <row r="11" spans="1:14" s="15" customFormat="1" ht="24.75" customHeight="1">
      <c r="A11" s="81">
        <v>14</v>
      </c>
      <c r="B11" s="118">
        <v>9126</v>
      </c>
      <c r="C11" s="67">
        <f t="shared" si="0"/>
        <v>-6.07245780156443</v>
      </c>
      <c r="D11" s="68">
        <f t="shared" si="1"/>
        <v>112.84778038827747</v>
      </c>
      <c r="E11" s="119">
        <v>203589</v>
      </c>
      <c r="F11" s="67">
        <f t="shared" si="2"/>
        <v>-3.170435899265178</v>
      </c>
      <c r="G11" s="68">
        <f t="shared" si="3"/>
        <v>101.3566393181456</v>
      </c>
      <c r="H11" s="119">
        <v>4717030</v>
      </c>
      <c r="I11" s="67">
        <f t="shared" si="4"/>
        <v>-4.897380753021661</v>
      </c>
      <c r="J11" s="68">
        <f t="shared" si="5"/>
        <v>92.70863141939806</v>
      </c>
      <c r="K11" s="119">
        <v>1871724</v>
      </c>
      <c r="L11" s="67">
        <f t="shared" si="6"/>
        <v>-4.9406654931473035</v>
      </c>
      <c r="M11" s="68">
        <f t="shared" si="7"/>
        <v>92.91129237220828</v>
      </c>
      <c r="N11" s="46"/>
    </row>
    <row r="12" spans="1:14" s="7" customFormat="1" ht="24.75" customHeight="1">
      <c r="A12" s="81">
        <v>15</v>
      </c>
      <c r="B12" s="118">
        <v>8706</v>
      </c>
      <c r="C12" s="67">
        <f t="shared" si="0"/>
        <v>-4.602235371466141</v>
      </c>
      <c r="D12" s="68">
        <f t="shared" si="1"/>
        <v>107.65425992333375</v>
      </c>
      <c r="E12" s="119">
        <v>200855</v>
      </c>
      <c r="F12" s="67">
        <f t="shared" si="2"/>
        <v>-1.342901630245249</v>
      </c>
      <c r="G12" s="68">
        <f t="shared" si="3"/>
        <v>99.99551935638044</v>
      </c>
      <c r="H12" s="119">
        <v>4829568</v>
      </c>
      <c r="I12" s="67">
        <f t="shared" si="4"/>
        <v>2.385780883310049</v>
      </c>
      <c r="J12" s="68">
        <f t="shared" si="5"/>
        <v>94.92045622498043</v>
      </c>
      <c r="K12" s="119">
        <v>1922516</v>
      </c>
      <c r="L12" s="67">
        <f t="shared" si="6"/>
        <v>2.7136479523690458</v>
      </c>
      <c r="M12" s="68">
        <f t="shared" si="7"/>
        <v>95.43257775518633</v>
      </c>
      <c r="N12" s="47"/>
    </row>
    <row r="13" spans="1:14" ht="24.75" customHeight="1">
      <c r="A13" s="81">
        <v>16</v>
      </c>
      <c r="B13" s="118">
        <v>7903</v>
      </c>
      <c r="C13" s="67">
        <f t="shared" si="0"/>
        <v>-9.223524006432346</v>
      </c>
      <c r="D13" s="68">
        <f t="shared" si="1"/>
        <v>97.72474341535798</v>
      </c>
      <c r="E13" s="119">
        <v>199559</v>
      </c>
      <c r="F13" s="67">
        <f t="shared" si="2"/>
        <v>-0.6452415921933733</v>
      </c>
      <c r="G13" s="68">
        <f t="shared" si="3"/>
        <v>99.3503066751633</v>
      </c>
      <c r="H13" s="119">
        <v>4945260</v>
      </c>
      <c r="I13" s="67">
        <f t="shared" si="4"/>
        <v>2.3954937584479605</v>
      </c>
      <c r="J13" s="68">
        <f t="shared" si="5"/>
        <v>97.19426982934016</v>
      </c>
      <c r="K13" s="119">
        <v>1936198</v>
      </c>
      <c r="L13" s="67">
        <f t="shared" si="6"/>
        <v>0.7116715803665613</v>
      </c>
      <c r="M13" s="68">
        <f t="shared" si="7"/>
        <v>96.11174428948121</v>
      </c>
      <c r="N13" s="45"/>
    </row>
    <row r="14" spans="1:14" ht="24.75" customHeight="1">
      <c r="A14" s="82">
        <v>17</v>
      </c>
      <c r="B14" s="120">
        <v>8087</v>
      </c>
      <c r="C14" s="67">
        <f t="shared" si="0"/>
        <v>2.3282297861571553</v>
      </c>
      <c r="D14" s="68">
        <f t="shared" si="1"/>
        <v>100</v>
      </c>
      <c r="E14" s="120">
        <v>200864</v>
      </c>
      <c r="F14" s="67">
        <f t="shared" si="2"/>
        <v>0.6539419419820705</v>
      </c>
      <c r="G14" s="68">
        <f t="shared" si="3"/>
        <v>100</v>
      </c>
      <c r="H14" s="120">
        <v>5088016</v>
      </c>
      <c r="I14" s="67">
        <f t="shared" si="4"/>
        <v>2.886723852739795</v>
      </c>
      <c r="J14" s="68">
        <f t="shared" si="5"/>
        <v>100</v>
      </c>
      <c r="K14" s="120">
        <v>2014528</v>
      </c>
      <c r="L14" s="67">
        <f t="shared" si="6"/>
        <v>4.045557324199281</v>
      </c>
      <c r="M14" s="68">
        <f t="shared" si="7"/>
        <v>100</v>
      </c>
      <c r="N14" s="45"/>
    </row>
    <row r="15" spans="1:14" ht="24.75" customHeight="1">
      <c r="A15" s="82">
        <v>18</v>
      </c>
      <c r="B15" s="120">
        <v>7543</v>
      </c>
      <c r="C15" s="64">
        <f t="shared" si="0"/>
        <v>-6.726845554593792</v>
      </c>
      <c r="D15" s="68">
        <f t="shared" si="1"/>
        <v>93.2731544454062</v>
      </c>
      <c r="E15" s="120">
        <v>204549</v>
      </c>
      <c r="F15" s="65">
        <f t="shared" si="2"/>
        <v>1.8345746375657161</v>
      </c>
      <c r="G15" s="66">
        <f t="shared" si="3"/>
        <v>101.83457463756571</v>
      </c>
      <c r="H15" s="120">
        <v>5527988</v>
      </c>
      <c r="I15" s="65">
        <f t="shared" si="4"/>
        <v>8.64722123515335</v>
      </c>
      <c r="J15" s="66">
        <f t="shared" si="5"/>
        <v>108.64722123515335</v>
      </c>
      <c r="K15" s="120">
        <v>2059007</v>
      </c>
      <c r="L15" s="65">
        <f t="shared" si="6"/>
        <v>2.2079117291990977</v>
      </c>
      <c r="M15" s="66">
        <f t="shared" si="7"/>
        <v>102.2079117291991</v>
      </c>
      <c r="N15" s="45"/>
    </row>
    <row r="16" spans="1:14" ht="24.75" customHeight="1">
      <c r="A16" s="82">
        <v>19</v>
      </c>
      <c r="B16" s="120">
        <v>7508</v>
      </c>
      <c r="C16" s="64">
        <f t="shared" si="0"/>
        <v>-0.46400636351584246</v>
      </c>
      <c r="D16" s="66">
        <f t="shared" si="1"/>
        <v>92.84036107332756</v>
      </c>
      <c r="E16" s="120">
        <v>216652</v>
      </c>
      <c r="F16" s="65">
        <f t="shared" si="2"/>
        <v>5.916919662281409</v>
      </c>
      <c r="G16" s="66">
        <f t="shared" si="3"/>
        <v>107.86004460729647</v>
      </c>
      <c r="H16" s="120">
        <v>5878617</v>
      </c>
      <c r="I16" s="65">
        <f t="shared" si="4"/>
        <v>6.3427959684427675</v>
      </c>
      <c r="J16" s="66">
        <f t="shared" si="5"/>
        <v>115.53849280348174</v>
      </c>
      <c r="K16" s="120">
        <v>2103982</v>
      </c>
      <c r="L16" s="65">
        <f t="shared" si="6"/>
        <v>2.1843053471892033</v>
      </c>
      <c r="M16" s="66">
        <f t="shared" si="7"/>
        <v>104.44044461035043</v>
      </c>
      <c r="N16" s="46"/>
    </row>
    <row r="17" spans="1:14" ht="9.75" customHeight="1">
      <c r="A17" s="210"/>
      <c r="B17" s="211"/>
      <c r="C17" s="212"/>
      <c r="D17" s="213"/>
      <c r="E17" s="214"/>
      <c r="F17" s="215"/>
      <c r="G17" s="213"/>
      <c r="H17" s="211"/>
      <c r="I17" s="215"/>
      <c r="J17" s="213"/>
      <c r="K17" s="211"/>
      <c r="L17" s="215"/>
      <c r="M17" s="213"/>
      <c r="N17" s="46"/>
    </row>
    <row r="18" spans="1:13" ht="14.25" customHeight="1">
      <c r="A18" s="1" t="s">
        <v>58</v>
      </c>
      <c r="B18" s="1"/>
      <c r="C18" s="2"/>
      <c r="D18" s="1"/>
      <c r="E18" s="1"/>
      <c r="F18" s="2"/>
      <c r="G18" s="1"/>
      <c r="H18" s="1"/>
      <c r="I18" s="2"/>
      <c r="J18" s="1"/>
      <c r="K18" s="1"/>
      <c r="L18" s="2"/>
      <c r="M18" s="1"/>
    </row>
    <row r="19" spans="1:13" ht="14.25" customHeight="1">
      <c r="A19" s="8"/>
      <c r="B19" s="1"/>
      <c r="C19" s="2"/>
      <c r="D19" s="1"/>
      <c r="E19" s="1"/>
      <c r="F19" s="2"/>
      <c r="G19" s="1"/>
      <c r="H19" s="1"/>
      <c r="I19" s="2"/>
      <c r="J19" s="1"/>
      <c r="K19" s="1"/>
      <c r="L19" s="2"/>
      <c r="M19" s="1"/>
    </row>
    <row r="20" spans="1:13" ht="14.25" customHeight="1">
      <c r="A20" s="1"/>
      <c r="B20" s="1"/>
      <c r="C20" s="2"/>
      <c r="D20" s="1"/>
      <c r="E20" s="1"/>
      <c r="F20" s="2"/>
      <c r="G20" s="1"/>
      <c r="H20" s="1"/>
      <c r="I20" s="2"/>
      <c r="J20" s="1"/>
      <c r="K20" s="1"/>
      <c r="L20" s="2"/>
      <c r="M20" s="1"/>
    </row>
  </sheetData>
  <sheetProtection/>
  <mergeCells count="8">
    <mergeCell ref="H3:J3"/>
    <mergeCell ref="K3:M3"/>
    <mergeCell ref="B3:D3"/>
    <mergeCell ref="E3:G3"/>
    <mergeCell ref="C4:C5"/>
    <mergeCell ref="F4:F5"/>
    <mergeCell ref="I4:I5"/>
    <mergeCell ref="L4:L5"/>
  </mergeCells>
  <printOptions horizontalCentered="1"/>
  <pageMargins left="0.3937007874015748" right="0.3937007874015748" top="0.7874015748031497" bottom="0.7874015748031497" header="0.31496062992125984" footer="0.984251968503937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="75" zoomScaleSheetLayoutView="75" zoomScalePageLayoutView="0" workbookViewId="0" topLeftCell="K1">
      <selection activeCell="W35" sqref="W35"/>
    </sheetView>
  </sheetViews>
  <sheetFormatPr defaultColWidth="9.25390625" defaultRowHeight="12" customHeight="1"/>
  <cols>
    <col min="1" max="1" width="26.375" style="9" customWidth="1"/>
    <col min="2" max="2" width="6.25390625" style="9" customWidth="1"/>
    <col min="3" max="3" width="6.75390625" style="12" customWidth="1"/>
    <col min="4" max="4" width="8.125" style="10" customWidth="1"/>
    <col min="5" max="5" width="7.125" style="11" customWidth="1"/>
    <col min="6" max="6" width="5.75390625" style="9" customWidth="1"/>
    <col min="7" max="7" width="6.875" style="9" customWidth="1"/>
    <col min="8" max="8" width="8.00390625" style="12" customWidth="1"/>
    <col min="9" max="9" width="7.75390625" style="10" customWidth="1"/>
    <col min="10" max="10" width="6.875" style="11" customWidth="1"/>
    <col min="11" max="11" width="5.75390625" style="9" customWidth="1"/>
    <col min="12" max="12" width="9.625" style="9" customWidth="1"/>
    <col min="13" max="13" width="9.625" style="12" customWidth="1"/>
    <col min="14" max="14" width="8.75390625" style="10" bestFit="1" customWidth="1"/>
    <col min="15" max="15" width="7.00390625" style="11" customWidth="1"/>
    <col min="16" max="16" width="5.75390625" style="9" customWidth="1"/>
    <col min="17" max="17" width="9.625" style="9" customWidth="1"/>
    <col min="18" max="18" width="9.625" style="12" customWidth="1"/>
    <col min="19" max="19" width="8.75390625" style="10" bestFit="1" customWidth="1"/>
    <col min="20" max="20" width="7.00390625" style="11" customWidth="1"/>
    <col min="21" max="21" width="5.875" style="9" customWidth="1"/>
    <col min="22" max="16384" width="9.25390625" style="9" customWidth="1"/>
  </cols>
  <sheetData>
    <row r="1" ht="14.25">
      <c r="A1" s="52" t="s">
        <v>101</v>
      </c>
    </row>
    <row r="2" spans="1:21" ht="14.25" customHeight="1" thickBot="1">
      <c r="A2" s="86"/>
      <c r="B2" s="86"/>
      <c r="C2" s="87"/>
      <c r="D2" s="88"/>
      <c r="E2" s="89"/>
      <c r="F2" s="86"/>
      <c r="G2" s="86"/>
      <c r="H2" s="87"/>
      <c r="I2" s="88"/>
      <c r="J2" s="89"/>
      <c r="K2" s="86"/>
      <c r="L2" s="86"/>
      <c r="M2" s="87"/>
      <c r="N2" s="88"/>
      <c r="O2" s="89"/>
      <c r="P2" s="86"/>
      <c r="Q2" s="86"/>
      <c r="R2" s="87"/>
      <c r="S2" s="88"/>
      <c r="T2" s="89"/>
      <c r="U2" s="86"/>
    </row>
    <row r="3" spans="1:21" s="12" customFormat="1" ht="15.75" customHeight="1" thickTop="1">
      <c r="A3" s="93"/>
      <c r="B3" s="204" t="s">
        <v>12</v>
      </c>
      <c r="C3" s="204"/>
      <c r="D3" s="204"/>
      <c r="E3" s="204"/>
      <c r="F3" s="205"/>
      <c r="G3" s="204" t="s">
        <v>13</v>
      </c>
      <c r="H3" s="204"/>
      <c r="I3" s="204"/>
      <c r="J3" s="204"/>
      <c r="K3" s="205"/>
      <c r="L3" s="204" t="s">
        <v>14</v>
      </c>
      <c r="M3" s="204"/>
      <c r="N3" s="204"/>
      <c r="O3" s="204"/>
      <c r="P3" s="205"/>
      <c r="Q3" s="204" t="s">
        <v>15</v>
      </c>
      <c r="R3" s="204"/>
      <c r="S3" s="204"/>
      <c r="T3" s="204"/>
      <c r="U3" s="204"/>
    </row>
    <row r="4" spans="1:21" ht="12.75" customHeight="1">
      <c r="A4" s="92" t="s">
        <v>28</v>
      </c>
      <c r="B4" s="57" t="s">
        <v>29</v>
      </c>
      <c r="C4" s="54" t="s">
        <v>54</v>
      </c>
      <c r="D4" s="55"/>
      <c r="E4" s="56"/>
      <c r="F4" s="115"/>
      <c r="G4" s="57" t="s">
        <v>29</v>
      </c>
      <c r="H4" s="54" t="s">
        <v>54</v>
      </c>
      <c r="I4" s="55"/>
      <c r="J4" s="56"/>
      <c r="K4" s="115"/>
      <c r="L4" s="57" t="s">
        <v>63</v>
      </c>
      <c r="M4" s="54" t="s">
        <v>64</v>
      </c>
      <c r="N4" s="55"/>
      <c r="O4" s="56"/>
      <c r="P4" s="114"/>
      <c r="Q4" s="57" t="s">
        <v>63</v>
      </c>
      <c r="R4" s="54" t="s">
        <v>64</v>
      </c>
      <c r="S4" s="55"/>
      <c r="T4" s="56"/>
      <c r="U4" s="58"/>
    </row>
    <row r="5" spans="1:21" s="14" customFormat="1" ht="12.75" customHeight="1">
      <c r="A5" s="94"/>
      <c r="B5" s="91"/>
      <c r="C5" s="90"/>
      <c r="D5" s="190" t="s">
        <v>16</v>
      </c>
      <c r="E5" s="191" t="s">
        <v>3</v>
      </c>
      <c r="F5" s="192" t="s">
        <v>17</v>
      </c>
      <c r="G5" s="94"/>
      <c r="H5" s="91"/>
      <c r="I5" s="190" t="s">
        <v>16</v>
      </c>
      <c r="J5" s="191" t="s">
        <v>3</v>
      </c>
      <c r="K5" s="192" t="s">
        <v>17</v>
      </c>
      <c r="L5" s="91"/>
      <c r="M5" s="90"/>
      <c r="N5" s="190" t="s">
        <v>18</v>
      </c>
      <c r="O5" s="191" t="s">
        <v>3</v>
      </c>
      <c r="P5" s="192" t="s">
        <v>17</v>
      </c>
      <c r="Q5" s="91"/>
      <c r="R5" s="90"/>
      <c r="S5" s="190" t="s">
        <v>19</v>
      </c>
      <c r="T5" s="191" t="s">
        <v>3</v>
      </c>
      <c r="U5" s="193" t="s">
        <v>17</v>
      </c>
    </row>
    <row r="6" spans="1:21" s="14" customFormat="1" ht="12.75" customHeight="1">
      <c r="A6" s="92" t="s">
        <v>20</v>
      </c>
      <c r="B6" s="98"/>
      <c r="C6" s="99"/>
      <c r="D6" s="104"/>
      <c r="E6" s="105" t="s">
        <v>65</v>
      </c>
      <c r="F6" s="106" t="s">
        <v>65</v>
      </c>
      <c r="G6" s="106" t="s">
        <v>21</v>
      </c>
      <c r="H6" s="106" t="s">
        <v>21</v>
      </c>
      <c r="I6" s="109" t="s">
        <v>8</v>
      </c>
      <c r="J6" s="105" t="s">
        <v>65</v>
      </c>
      <c r="K6" s="100" t="s">
        <v>65</v>
      </c>
      <c r="L6" s="106" t="s">
        <v>9</v>
      </c>
      <c r="M6" s="106" t="s">
        <v>9</v>
      </c>
      <c r="N6" s="109" t="s">
        <v>9</v>
      </c>
      <c r="O6" s="105" t="s">
        <v>66</v>
      </c>
      <c r="P6" s="105" t="s">
        <v>66</v>
      </c>
      <c r="Q6" s="106" t="s">
        <v>9</v>
      </c>
      <c r="R6" s="106" t="s">
        <v>9</v>
      </c>
      <c r="S6" s="109" t="s">
        <v>9</v>
      </c>
      <c r="T6" s="105" t="s">
        <v>66</v>
      </c>
      <c r="U6" s="100" t="s">
        <v>66</v>
      </c>
    </row>
    <row r="7" spans="1:21" ht="12.75" customHeight="1">
      <c r="A7" s="95" t="s">
        <v>67</v>
      </c>
      <c r="B7" s="121">
        <f>SUM(B9:B32)</f>
        <v>7543</v>
      </c>
      <c r="C7" s="122">
        <f>SUM(C9:C32)</f>
        <v>7508</v>
      </c>
      <c r="D7" s="122">
        <f>C7-B7</f>
        <v>-35</v>
      </c>
      <c r="E7" s="101">
        <f>D7/B7*100</f>
        <v>-0.46400636351584246</v>
      </c>
      <c r="F7" s="110">
        <f>SUM(F9:F32)</f>
        <v>99.99999999999997</v>
      </c>
      <c r="G7" s="122">
        <f>SUM(G9:G32)</f>
        <v>204549</v>
      </c>
      <c r="H7" s="122">
        <f>SUM(H9:H32)</f>
        <v>216652</v>
      </c>
      <c r="I7" s="122">
        <f>H7-G7</f>
        <v>12103</v>
      </c>
      <c r="J7" s="107">
        <f>I7/G7*100</f>
        <v>5.916919662281409</v>
      </c>
      <c r="K7" s="110">
        <f>SUM(K9:K32)</f>
        <v>99.99999999999999</v>
      </c>
      <c r="L7" s="122">
        <f>SUM(L9:L32)</f>
        <v>5527988.209999999</v>
      </c>
      <c r="M7" s="127">
        <f>SUM(M9:M32)</f>
        <v>5878617.199999998</v>
      </c>
      <c r="N7" s="122">
        <f>M7-L7</f>
        <v>350628.9899999993</v>
      </c>
      <c r="O7" s="101">
        <f>N7/L7*100</f>
        <v>6.342795546591792</v>
      </c>
      <c r="P7" s="110">
        <f>SUM(P9:P32)</f>
        <v>100.00000000000001</v>
      </c>
      <c r="Q7" s="127">
        <f>SUM(Q9:Q32)</f>
        <v>2059006.67</v>
      </c>
      <c r="R7" s="127">
        <f>SUM(R9:R32)</f>
        <v>2103981.9499999997</v>
      </c>
      <c r="S7" s="122">
        <f>R7-Q7</f>
        <v>44975.279999999795</v>
      </c>
      <c r="T7" s="101">
        <f>S7/Q7*100</f>
        <v>2.1843192960613282</v>
      </c>
      <c r="U7" s="110">
        <f>SUM(U9:U32)</f>
        <v>99.99999999999999</v>
      </c>
    </row>
    <row r="8" spans="1:21" ht="12.75" customHeight="1">
      <c r="A8" s="92"/>
      <c r="B8" s="123"/>
      <c r="C8" s="124"/>
      <c r="D8" s="124"/>
      <c r="E8" s="102"/>
      <c r="F8" s="59"/>
      <c r="G8" s="124"/>
      <c r="H8" s="124"/>
      <c r="I8" s="124"/>
      <c r="J8" s="108"/>
      <c r="K8" s="59"/>
      <c r="L8" s="124"/>
      <c r="M8" s="124"/>
      <c r="N8" s="124"/>
      <c r="O8" s="102"/>
      <c r="P8" s="59"/>
      <c r="Q8" s="128"/>
      <c r="R8" s="128"/>
      <c r="S8" s="124"/>
      <c r="T8" s="102"/>
      <c r="U8" s="59"/>
    </row>
    <row r="9" spans="1:21" ht="12.75" customHeight="1">
      <c r="A9" s="96" t="s">
        <v>68</v>
      </c>
      <c r="B9" s="121">
        <v>578</v>
      </c>
      <c r="C9" s="122">
        <v>581</v>
      </c>
      <c r="D9" s="122">
        <f>C9-B9</f>
        <v>3</v>
      </c>
      <c r="E9" s="101">
        <f>D9/B9*100</f>
        <v>0.5190311418685121</v>
      </c>
      <c r="F9" s="111">
        <f>C9/C7*100</f>
        <v>7.738412360149175</v>
      </c>
      <c r="G9" s="122">
        <v>15315</v>
      </c>
      <c r="H9" s="122">
        <v>15807</v>
      </c>
      <c r="I9" s="122">
        <f>H9-G9</f>
        <v>492</v>
      </c>
      <c r="J9" s="101">
        <f>I9/G9*100</f>
        <v>3.212536728697356</v>
      </c>
      <c r="K9" s="110">
        <f>H9/H7*100</f>
        <v>7.296032346805015</v>
      </c>
      <c r="L9" s="122">
        <v>264207.69</v>
      </c>
      <c r="M9" s="122">
        <v>283405.19</v>
      </c>
      <c r="N9" s="122">
        <f>M9-L9</f>
        <v>19197.5</v>
      </c>
      <c r="O9" s="101">
        <f>N9/L9*100</f>
        <v>7.2660640574087765</v>
      </c>
      <c r="P9" s="110">
        <f>M9/M7*100</f>
        <v>4.820949899578427</v>
      </c>
      <c r="Q9" s="127">
        <v>101995.74</v>
      </c>
      <c r="R9" s="127">
        <v>108060.57</v>
      </c>
      <c r="S9" s="122">
        <f>R9-Q9</f>
        <v>6064.830000000002</v>
      </c>
      <c r="T9" s="101">
        <f>S9/Q9*100</f>
        <v>5.946160104333771</v>
      </c>
      <c r="U9" s="110">
        <f>R9/R7*100</f>
        <v>5.136002711430106</v>
      </c>
    </row>
    <row r="10" spans="1:21" ht="12.75" customHeight="1">
      <c r="A10" s="96" t="s">
        <v>69</v>
      </c>
      <c r="B10" s="121">
        <v>101</v>
      </c>
      <c r="C10" s="122">
        <v>96</v>
      </c>
      <c r="D10" s="122">
        <f aca="true" t="shared" si="0" ref="D10:D35">C10-B10</f>
        <v>-5</v>
      </c>
      <c r="E10" s="101">
        <f aca="true" t="shared" si="1" ref="E10:E35">D10/B10*100</f>
        <v>-4.9504950495049505</v>
      </c>
      <c r="F10" s="111">
        <f>C10/C7*100</f>
        <v>1.2786361214704314</v>
      </c>
      <c r="G10" s="122">
        <v>1711</v>
      </c>
      <c r="H10" s="122">
        <v>1695</v>
      </c>
      <c r="I10" s="122">
        <f aca="true" t="shared" si="2" ref="I10:I35">H10-G10</f>
        <v>-16</v>
      </c>
      <c r="J10" s="101">
        <f aca="true" t="shared" si="3" ref="J10:J35">I10/G10*100</f>
        <v>-0.9351256575102279</v>
      </c>
      <c r="K10" s="110">
        <f>H10/H7*100</f>
        <v>0.7823606521056811</v>
      </c>
      <c r="L10" s="122">
        <v>54040.42</v>
      </c>
      <c r="M10" s="122">
        <v>63479.42</v>
      </c>
      <c r="N10" s="122">
        <f aca="true" t="shared" si="4" ref="N10:N35">M10-L10</f>
        <v>9439</v>
      </c>
      <c r="O10" s="101">
        <f aca="true" t="shared" si="5" ref="O10:O35">N10/L10*100</f>
        <v>17.466555589316293</v>
      </c>
      <c r="P10" s="110">
        <f>M10/M7*100</f>
        <v>1.079835917875381</v>
      </c>
      <c r="Q10" s="127">
        <v>13573.81</v>
      </c>
      <c r="R10" s="127">
        <v>16544.73</v>
      </c>
      <c r="S10" s="122">
        <f aca="true" t="shared" si="6" ref="S10:S35">R10-Q10</f>
        <v>2970.92</v>
      </c>
      <c r="T10" s="101">
        <f aca="true" t="shared" si="7" ref="T10:T35">S10/Q10*100</f>
        <v>21.887148855037754</v>
      </c>
      <c r="U10" s="110">
        <f>R10/R7*100</f>
        <v>0.7863532289333567</v>
      </c>
    </row>
    <row r="11" spans="1:21" ht="12.75" customHeight="1">
      <c r="A11" s="96" t="s">
        <v>70</v>
      </c>
      <c r="B11" s="121">
        <v>241</v>
      </c>
      <c r="C11" s="122">
        <v>221</v>
      </c>
      <c r="D11" s="122">
        <f t="shared" si="0"/>
        <v>-20</v>
      </c>
      <c r="E11" s="101">
        <f t="shared" si="1"/>
        <v>-8.29875518672199</v>
      </c>
      <c r="F11" s="111">
        <f>C11/C7*100</f>
        <v>2.943526904635056</v>
      </c>
      <c r="G11" s="122">
        <v>6186</v>
      </c>
      <c r="H11" s="122">
        <v>6044</v>
      </c>
      <c r="I11" s="122">
        <f t="shared" si="2"/>
        <v>-142</v>
      </c>
      <c r="J11" s="101">
        <f t="shared" si="3"/>
        <v>-2.295505981247979</v>
      </c>
      <c r="K11" s="110">
        <f>H11/H7*100</f>
        <v>2.7897273046175433</v>
      </c>
      <c r="L11" s="122">
        <v>132883.62</v>
      </c>
      <c r="M11" s="122">
        <v>136396.14</v>
      </c>
      <c r="N11" s="122">
        <f t="shared" si="4"/>
        <v>3512.5200000000186</v>
      </c>
      <c r="O11" s="101">
        <f t="shared" si="5"/>
        <v>2.643305472864164</v>
      </c>
      <c r="P11" s="110">
        <f>M11/M7*100</f>
        <v>2.3202078883448998</v>
      </c>
      <c r="Q11" s="127">
        <v>48780.76</v>
      </c>
      <c r="R11" s="127">
        <v>48974.81</v>
      </c>
      <c r="S11" s="122">
        <f t="shared" si="6"/>
        <v>194.04999999999563</v>
      </c>
      <c r="T11" s="101">
        <f t="shared" si="7"/>
        <v>0.3978002802744271</v>
      </c>
      <c r="U11" s="110">
        <f>R11/R7*100</f>
        <v>2.3277200643284988</v>
      </c>
    </row>
    <row r="12" spans="1:21" ht="12.75" customHeight="1">
      <c r="A12" s="96" t="s">
        <v>71</v>
      </c>
      <c r="B12" s="121">
        <v>660</v>
      </c>
      <c r="C12" s="122">
        <v>655</v>
      </c>
      <c r="D12" s="122">
        <f t="shared" si="0"/>
        <v>-5</v>
      </c>
      <c r="E12" s="101">
        <f t="shared" si="1"/>
        <v>-0.7575757575757576</v>
      </c>
      <c r="F12" s="111">
        <f>C12/C7*100</f>
        <v>8.724027703782632</v>
      </c>
      <c r="G12" s="122">
        <v>7022</v>
      </c>
      <c r="H12" s="122">
        <v>6837</v>
      </c>
      <c r="I12" s="122">
        <f t="shared" si="2"/>
        <v>-185</v>
      </c>
      <c r="J12" s="101">
        <f t="shared" si="3"/>
        <v>-2.634577043577328</v>
      </c>
      <c r="K12" s="110">
        <f>H12/H7*100</f>
        <v>3.155752081679375</v>
      </c>
      <c r="L12" s="122">
        <v>62840.16</v>
      </c>
      <c r="M12" s="122">
        <v>62158.58</v>
      </c>
      <c r="N12" s="122">
        <f t="shared" si="4"/>
        <v>-681.5800000000017</v>
      </c>
      <c r="O12" s="101">
        <f t="shared" si="5"/>
        <v>-1.0846248640996485</v>
      </c>
      <c r="P12" s="110">
        <f>M12/M7*100</f>
        <v>1.0573673686390062</v>
      </c>
      <c r="Q12" s="127">
        <v>30821.54</v>
      </c>
      <c r="R12" s="127">
        <v>29881.65</v>
      </c>
      <c r="S12" s="122">
        <f t="shared" si="6"/>
        <v>-939.8899999999994</v>
      </c>
      <c r="T12" s="101">
        <f t="shared" si="7"/>
        <v>-3.049458268470685</v>
      </c>
      <c r="U12" s="110">
        <f>R12/R7*100</f>
        <v>1.4202426974242819</v>
      </c>
    </row>
    <row r="13" spans="1:21" ht="12.75" customHeight="1">
      <c r="A13" s="96" t="s">
        <v>72</v>
      </c>
      <c r="B13" s="121">
        <v>323</v>
      </c>
      <c r="C13" s="122">
        <v>307</v>
      </c>
      <c r="D13" s="122">
        <f t="shared" si="0"/>
        <v>-16</v>
      </c>
      <c r="E13" s="101">
        <f t="shared" si="1"/>
        <v>-4.953560371517028</v>
      </c>
      <c r="F13" s="111">
        <f>C13/C7*100</f>
        <v>4.088971763452317</v>
      </c>
      <c r="G13" s="122">
        <v>4137</v>
      </c>
      <c r="H13" s="122">
        <v>4087</v>
      </c>
      <c r="I13" s="122">
        <f t="shared" si="2"/>
        <v>-50</v>
      </c>
      <c r="J13" s="101">
        <f t="shared" si="3"/>
        <v>-1.208605269518975</v>
      </c>
      <c r="K13" s="110">
        <f>H13/H7*100</f>
        <v>1.8864353894725179</v>
      </c>
      <c r="L13" s="122">
        <v>77594.95</v>
      </c>
      <c r="M13" s="122">
        <v>77631.21</v>
      </c>
      <c r="N13" s="122">
        <f t="shared" si="4"/>
        <v>36.26000000000931</v>
      </c>
      <c r="O13" s="101">
        <f t="shared" si="5"/>
        <v>0.0467298451767922</v>
      </c>
      <c r="P13" s="110">
        <f>M13/M7*100</f>
        <v>1.3205692318254711</v>
      </c>
      <c r="Q13" s="127">
        <v>29562.23</v>
      </c>
      <c r="R13" s="127">
        <v>27707.03</v>
      </c>
      <c r="S13" s="122">
        <f t="shared" si="6"/>
        <v>-1855.2000000000007</v>
      </c>
      <c r="T13" s="101">
        <f t="shared" si="7"/>
        <v>-6.275575286438137</v>
      </c>
      <c r="U13" s="110">
        <f>R13/R7*100</f>
        <v>1.316885346853855</v>
      </c>
    </row>
    <row r="14" spans="1:21" ht="12.75" customHeight="1">
      <c r="A14" s="96" t="s">
        <v>73</v>
      </c>
      <c r="B14" s="121">
        <v>354</v>
      </c>
      <c r="C14" s="122">
        <v>336</v>
      </c>
      <c r="D14" s="122">
        <f t="shared" si="0"/>
        <v>-18</v>
      </c>
      <c r="E14" s="101">
        <f t="shared" si="1"/>
        <v>-5.084745762711865</v>
      </c>
      <c r="F14" s="111">
        <f>C14/C7*100</f>
        <v>4.47522642514651</v>
      </c>
      <c r="G14" s="122">
        <v>7291</v>
      </c>
      <c r="H14" s="122">
        <v>7044</v>
      </c>
      <c r="I14" s="122">
        <f t="shared" si="2"/>
        <v>-247</v>
      </c>
      <c r="J14" s="101">
        <f t="shared" si="3"/>
        <v>-3.3877383075024006</v>
      </c>
      <c r="K14" s="110">
        <f>H14/H7*100</f>
        <v>3.2512970108745822</v>
      </c>
      <c r="L14" s="122">
        <v>121371.17</v>
      </c>
      <c r="M14" s="122">
        <v>128029.15</v>
      </c>
      <c r="N14" s="122">
        <f t="shared" si="4"/>
        <v>6657.979999999996</v>
      </c>
      <c r="O14" s="101">
        <f t="shared" si="5"/>
        <v>5.485635509651918</v>
      </c>
      <c r="P14" s="110">
        <f>M14/M7*100</f>
        <v>2.1778786684732596</v>
      </c>
      <c r="Q14" s="127">
        <v>51034.24</v>
      </c>
      <c r="R14" s="127">
        <v>53731.47</v>
      </c>
      <c r="S14" s="122">
        <f t="shared" si="6"/>
        <v>2697.230000000003</v>
      </c>
      <c r="T14" s="101">
        <f t="shared" si="7"/>
        <v>5.285137977953632</v>
      </c>
      <c r="U14" s="110">
        <f>R14/R7*100</f>
        <v>2.5537990000341972</v>
      </c>
    </row>
    <row r="15" spans="1:21" ht="12.75" customHeight="1">
      <c r="A15" s="96" t="s">
        <v>74</v>
      </c>
      <c r="B15" s="121">
        <v>276</v>
      </c>
      <c r="C15" s="122">
        <v>279</v>
      </c>
      <c r="D15" s="122">
        <f t="shared" si="0"/>
        <v>3</v>
      </c>
      <c r="E15" s="101">
        <f t="shared" si="1"/>
        <v>1.0869565217391304</v>
      </c>
      <c r="F15" s="111">
        <f>C15/C7*100</f>
        <v>3.7160362280234414</v>
      </c>
      <c r="G15" s="122">
        <v>7015</v>
      </c>
      <c r="H15" s="122">
        <v>7284</v>
      </c>
      <c r="I15" s="122">
        <f t="shared" si="2"/>
        <v>269</v>
      </c>
      <c r="J15" s="101">
        <f t="shared" si="3"/>
        <v>3.83464005702067</v>
      </c>
      <c r="K15" s="110">
        <f>H15/H7*100</f>
        <v>3.3620737403762715</v>
      </c>
      <c r="L15" s="122">
        <v>230287.04</v>
      </c>
      <c r="M15" s="122">
        <v>239301.92</v>
      </c>
      <c r="N15" s="122">
        <f t="shared" si="4"/>
        <v>9014.880000000005</v>
      </c>
      <c r="O15" s="101">
        <f t="shared" si="5"/>
        <v>3.914627588248129</v>
      </c>
      <c r="P15" s="110">
        <f>M15/M7*100</f>
        <v>4.070717855212618</v>
      </c>
      <c r="Q15" s="127">
        <v>72359.46</v>
      </c>
      <c r="R15" s="127">
        <v>71584.12</v>
      </c>
      <c r="S15" s="122">
        <f t="shared" si="6"/>
        <v>-775.3400000000111</v>
      </c>
      <c r="T15" s="101">
        <f t="shared" si="7"/>
        <v>-1.071511589500545</v>
      </c>
      <c r="U15" s="110">
        <f>R15/R7*100</f>
        <v>3.402316260365257</v>
      </c>
    </row>
    <row r="16" spans="1:21" ht="12.75" customHeight="1">
      <c r="A16" s="96" t="s">
        <v>75</v>
      </c>
      <c r="B16" s="121">
        <v>317</v>
      </c>
      <c r="C16" s="122">
        <v>320</v>
      </c>
      <c r="D16" s="122">
        <f t="shared" si="0"/>
        <v>3</v>
      </c>
      <c r="E16" s="101">
        <f t="shared" si="1"/>
        <v>0.9463722397476341</v>
      </c>
      <c r="F16" s="111">
        <f>C16/C7*100</f>
        <v>4.262120404901439</v>
      </c>
      <c r="G16" s="122">
        <v>5882</v>
      </c>
      <c r="H16" s="122">
        <v>6204</v>
      </c>
      <c r="I16" s="122">
        <f t="shared" si="2"/>
        <v>322</v>
      </c>
      <c r="J16" s="101">
        <f t="shared" si="3"/>
        <v>5.474328459707582</v>
      </c>
      <c r="K16" s="110">
        <f>H16/H7*100</f>
        <v>2.8635784576186696</v>
      </c>
      <c r="L16" s="122">
        <v>89367.79</v>
      </c>
      <c r="M16" s="122">
        <v>99481.48</v>
      </c>
      <c r="N16" s="122">
        <f t="shared" si="4"/>
        <v>10113.690000000002</v>
      </c>
      <c r="O16" s="101">
        <f t="shared" si="5"/>
        <v>11.316929734974988</v>
      </c>
      <c r="P16" s="110">
        <f>M16/M7*100</f>
        <v>1.6922598736315069</v>
      </c>
      <c r="Q16" s="127">
        <v>46333.12</v>
      </c>
      <c r="R16" s="127">
        <v>45173.23</v>
      </c>
      <c r="S16" s="122">
        <f t="shared" si="6"/>
        <v>-1159.8899999999994</v>
      </c>
      <c r="T16" s="101">
        <f t="shared" si="7"/>
        <v>-2.5033712385438305</v>
      </c>
      <c r="U16" s="110">
        <f>R16/R7*100</f>
        <v>2.147035054174301</v>
      </c>
    </row>
    <row r="17" spans="1:21" ht="12.75" customHeight="1">
      <c r="A17" s="96" t="s">
        <v>76</v>
      </c>
      <c r="B17" s="121">
        <v>82</v>
      </c>
      <c r="C17" s="122">
        <v>90</v>
      </c>
      <c r="D17" s="122">
        <f t="shared" si="0"/>
        <v>8</v>
      </c>
      <c r="E17" s="101">
        <f t="shared" si="1"/>
        <v>9.75609756097561</v>
      </c>
      <c r="F17" s="111">
        <f>C17/C7*100</f>
        <v>1.1987213638785295</v>
      </c>
      <c r="G17" s="122">
        <v>4854</v>
      </c>
      <c r="H17" s="122">
        <v>5206</v>
      </c>
      <c r="I17" s="122">
        <f t="shared" si="2"/>
        <v>352</v>
      </c>
      <c r="J17" s="101">
        <f t="shared" si="3"/>
        <v>7.251751133086115</v>
      </c>
      <c r="K17" s="110">
        <f>H17/H7*100</f>
        <v>2.4029318907741444</v>
      </c>
      <c r="L17" s="122">
        <v>280334.3</v>
      </c>
      <c r="M17" s="122">
        <v>283140.6</v>
      </c>
      <c r="N17" s="122">
        <f t="shared" si="4"/>
        <v>2806.2999999999884</v>
      </c>
      <c r="O17" s="101">
        <f t="shared" si="5"/>
        <v>1.0010548120583134</v>
      </c>
      <c r="P17" s="110">
        <f>M17/M7*100</f>
        <v>4.816449011172221</v>
      </c>
      <c r="Q17" s="127">
        <v>180151.07</v>
      </c>
      <c r="R17" s="127">
        <v>175973.23</v>
      </c>
      <c r="S17" s="122">
        <f t="shared" si="6"/>
        <v>-4177.8399999999965</v>
      </c>
      <c r="T17" s="101">
        <f t="shared" si="7"/>
        <v>-2.3190758733767147</v>
      </c>
      <c r="U17" s="110">
        <f>R17/R7*100</f>
        <v>8.363818425343432</v>
      </c>
    </row>
    <row r="18" spans="1:21" ht="12.75" customHeight="1">
      <c r="A18" s="96" t="s">
        <v>77</v>
      </c>
      <c r="B18" s="121">
        <v>22</v>
      </c>
      <c r="C18" s="122">
        <v>25</v>
      </c>
      <c r="D18" s="122">
        <f t="shared" si="0"/>
        <v>3</v>
      </c>
      <c r="E18" s="101">
        <f t="shared" si="1"/>
        <v>13.636363636363635</v>
      </c>
      <c r="F18" s="111">
        <f>C18/C7*100</f>
        <v>0.33297815663292485</v>
      </c>
      <c r="G18" s="122">
        <v>158</v>
      </c>
      <c r="H18" s="122">
        <v>181</v>
      </c>
      <c r="I18" s="122">
        <f t="shared" si="2"/>
        <v>23</v>
      </c>
      <c r="J18" s="101">
        <f t="shared" si="3"/>
        <v>14.556962025316455</v>
      </c>
      <c r="K18" s="110">
        <f>H18/H7*100</f>
        <v>0.08354411683252405</v>
      </c>
      <c r="L18" s="122">
        <v>9575.43</v>
      </c>
      <c r="M18" s="122">
        <v>10352.96</v>
      </c>
      <c r="N18" s="122">
        <f t="shared" si="4"/>
        <v>777.5299999999988</v>
      </c>
      <c r="O18" s="101">
        <f t="shared" si="5"/>
        <v>8.120053094221344</v>
      </c>
      <c r="P18" s="110">
        <f>M18/M7*100</f>
        <v>0.1761121646090513</v>
      </c>
      <c r="Q18" s="127">
        <v>3397.99</v>
      </c>
      <c r="R18" s="127">
        <v>3273.32</v>
      </c>
      <c r="S18" s="122">
        <f t="shared" si="6"/>
        <v>-124.66999999999962</v>
      </c>
      <c r="T18" s="101">
        <f t="shared" si="7"/>
        <v>-3.6689336931538827</v>
      </c>
      <c r="U18" s="110">
        <f>R18/R7*100</f>
        <v>0.1555773803097503</v>
      </c>
    </row>
    <row r="19" spans="1:21" ht="12.75" customHeight="1">
      <c r="A19" s="96" t="s">
        <v>78</v>
      </c>
      <c r="B19" s="121">
        <v>486</v>
      </c>
      <c r="C19" s="122">
        <v>490</v>
      </c>
      <c r="D19" s="122">
        <f t="shared" si="0"/>
        <v>4</v>
      </c>
      <c r="E19" s="101">
        <f t="shared" si="1"/>
        <v>0.823045267489712</v>
      </c>
      <c r="F19" s="111">
        <f>C19/C7*100</f>
        <v>6.5263718700053275</v>
      </c>
      <c r="G19" s="122">
        <v>16021</v>
      </c>
      <c r="H19" s="122">
        <v>16392</v>
      </c>
      <c r="I19" s="122">
        <f t="shared" si="2"/>
        <v>371</v>
      </c>
      <c r="J19" s="101">
        <f t="shared" si="3"/>
        <v>2.3157106297983896</v>
      </c>
      <c r="K19" s="110">
        <f>H19/H7*100</f>
        <v>7.566050624965383</v>
      </c>
      <c r="L19" s="122">
        <v>426905.11</v>
      </c>
      <c r="M19" s="122">
        <v>462293.73</v>
      </c>
      <c r="N19" s="122">
        <f t="shared" si="4"/>
        <v>35388.619999999995</v>
      </c>
      <c r="O19" s="101">
        <f t="shared" si="5"/>
        <v>8.289575170463523</v>
      </c>
      <c r="P19" s="110">
        <f>M19/M7*100</f>
        <v>7.8639876398143445</v>
      </c>
      <c r="Q19" s="127">
        <v>170211.88</v>
      </c>
      <c r="R19" s="127">
        <v>166299.54</v>
      </c>
      <c r="S19" s="122">
        <f t="shared" si="6"/>
        <v>-3912.3399999999965</v>
      </c>
      <c r="T19" s="101">
        <f t="shared" si="7"/>
        <v>-2.2985117137534683</v>
      </c>
      <c r="U19" s="110">
        <f>R19/R7*100</f>
        <v>7.904038340252873</v>
      </c>
    </row>
    <row r="20" spans="1:21" ht="12.75" customHeight="1">
      <c r="A20" s="96" t="s">
        <v>79</v>
      </c>
      <c r="B20" s="121">
        <v>108</v>
      </c>
      <c r="C20" s="122">
        <v>113</v>
      </c>
      <c r="D20" s="122">
        <f t="shared" si="0"/>
        <v>5</v>
      </c>
      <c r="E20" s="101">
        <f t="shared" si="1"/>
        <v>4.62962962962963</v>
      </c>
      <c r="F20" s="111">
        <f>C20/C7*100</f>
        <v>1.5050612679808204</v>
      </c>
      <c r="G20" s="122">
        <v>2748</v>
      </c>
      <c r="H20" s="122">
        <v>3078</v>
      </c>
      <c r="I20" s="122">
        <f t="shared" si="2"/>
        <v>330</v>
      </c>
      <c r="J20" s="101">
        <f t="shared" si="3"/>
        <v>12.008733624454148</v>
      </c>
      <c r="K20" s="110">
        <f>H20/H7*100</f>
        <v>1.4207115558591659</v>
      </c>
      <c r="L20" s="122">
        <v>56346.94</v>
      </c>
      <c r="M20" s="122">
        <v>63758.69</v>
      </c>
      <c r="N20" s="122">
        <f t="shared" si="4"/>
        <v>7411.75</v>
      </c>
      <c r="O20" s="101">
        <f t="shared" si="5"/>
        <v>13.153775520019364</v>
      </c>
      <c r="P20" s="110">
        <f>M20/M7*100</f>
        <v>1.0845865248718698</v>
      </c>
      <c r="Q20" s="127">
        <v>16206.03</v>
      </c>
      <c r="R20" s="127">
        <v>18052.52</v>
      </c>
      <c r="S20" s="122">
        <f t="shared" si="6"/>
        <v>1846.4899999999998</v>
      </c>
      <c r="T20" s="101">
        <f t="shared" si="7"/>
        <v>11.393845377307086</v>
      </c>
      <c r="U20" s="110">
        <f>R20/R7*100</f>
        <v>0.8580168665420348</v>
      </c>
    </row>
    <row r="21" spans="1:21" ht="12.75" customHeight="1">
      <c r="A21" s="96" t="s">
        <v>80</v>
      </c>
      <c r="B21" s="121">
        <v>10</v>
      </c>
      <c r="C21" s="122">
        <v>11</v>
      </c>
      <c r="D21" s="122">
        <f t="shared" si="0"/>
        <v>1</v>
      </c>
      <c r="E21" s="101">
        <f t="shared" si="1"/>
        <v>10</v>
      </c>
      <c r="F21" s="111">
        <f>C21/C7*100</f>
        <v>0.14651038891848694</v>
      </c>
      <c r="G21" s="122">
        <v>73</v>
      </c>
      <c r="H21" s="122">
        <v>82</v>
      </c>
      <c r="I21" s="122">
        <f t="shared" si="2"/>
        <v>9</v>
      </c>
      <c r="J21" s="101">
        <f t="shared" si="3"/>
        <v>12.32876712328767</v>
      </c>
      <c r="K21" s="110">
        <f>H21/H7*100</f>
        <v>0.037848715913077195</v>
      </c>
      <c r="L21" s="122">
        <v>454.01</v>
      </c>
      <c r="M21" s="122">
        <v>532.09</v>
      </c>
      <c r="N21" s="122">
        <f t="shared" si="4"/>
        <v>78.08000000000004</v>
      </c>
      <c r="O21" s="101">
        <f t="shared" si="5"/>
        <v>17.197859077993886</v>
      </c>
      <c r="P21" s="110">
        <f>M21/M7*100</f>
        <v>0.009051278249585638</v>
      </c>
      <c r="Q21" s="127">
        <v>228.38</v>
      </c>
      <c r="R21" s="127">
        <v>287.84</v>
      </c>
      <c r="S21" s="122">
        <f t="shared" si="6"/>
        <v>59.45999999999998</v>
      </c>
      <c r="T21" s="101">
        <f t="shared" si="7"/>
        <v>26.035554777125835</v>
      </c>
      <c r="U21" s="110">
        <f>R21/R7*100</f>
        <v>0.013680725730560568</v>
      </c>
    </row>
    <row r="22" spans="1:21" ht="12.75" customHeight="1">
      <c r="A22" s="96" t="s">
        <v>81</v>
      </c>
      <c r="B22" s="121">
        <v>1165</v>
      </c>
      <c r="C22" s="122">
        <v>1090</v>
      </c>
      <c r="D22" s="122">
        <f t="shared" si="0"/>
        <v>-75</v>
      </c>
      <c r="E22" s="101">
        <f t="shared" si="1"/>
        <v>-6.437768240343347</v>
      </c>
      <c r="F22" s="111">
        <f>C22/C7*100</f>
        <v>14.517847629195524</v>
      </c>
      <c r="G22" s="122">
        <v>22614</v>
      </c>
      <c r="H22" s="122">
        <v>22431</v>
      </c>
      <c r="I22" s="122">
        <f t="shared" si="2"/>
        <v>-183</v>
      </c>
      <c r="J22" s="101">
        <f t="shared" si="3"/>
        <v>-0.8092332183603078</v>
      </c>
      <c r="K22" s="110">
        <f>H22/H7*100</f>
        <v>10.35347008105164</v>
      </c>
      <c r="L22" s="122">
        <v>411912.41</v>
      </c>
      <c r="M22" s="122">
        <v>465954.58</v>
      </c>
      <c r="N22" s="122">
        <f t="shared" si="4"/>
        <v>54042.17000000004</v>
      </c>
      <c r="O22" s="101">
        <f t="shared" si="5"/>
        <v>13.119820789084757</v>
      </c>
      <c r="P22" s="110">
        <f>M22/M7*100</f>
        <v>7.926261638536358</v>
      </c>
      <c r="Q22" s="127">
        <v>196791.7</v>
      </c>
      <c r="R22" s="127">
        <v>199887.55</v>
      </c>
      <c r="S22" s="122">
        <f t="shared" si="6"/>
        <v>3095.8499999999767</v>
      </c>
      <c r="T22" s="101">
        <f t="shared" si="7"/>
        <v>1.5731608599346296</v>
      </c>
      <c r="U22" s="110">
        <f>R22/R7*100</f>
        <v>9.50044034360656</v>
      </c>
    </row>
    <row r="23" spans="1:21" ht="12.75" customHeight="1">
      <c r="A23" s="96" t="s">
        <v>82</v>
      </c>
      <c r="B23" s="121">
        <v>84</v>
      </c>
      <c r="C23" s="122">
        <v>91</v>
      </c>
      <c r="D23" s="122">
        <f t="shared" si="0"/>
        <v>7</v>
      </c>
      <c r="E23" s="101">
        <f t="shared" si="1"/>
        <v>8.333333333333332</v>
      </c>
      <c r="F23" s="111">
        <f>C23/C7*100</f>
        <v>1.2120404901438464</v>
      </c>
      <c r="G23" s="122">
        <v>3208</v>
      </c>
      <c r="H23" s="122">
        <v>3841</v>
      </c>
      <c r="I23" s="122">
        <f t="shared" si="2"/>
        <v>633</v>
      </c>
      <c r="J23" s="101">
        <f t="shared" si="3"/>
        <v>19.731920199501246</v>
      </c>
      <c r="K23" s="110">
        <f>H23/H7*100</f>
        <v>1.7728892417332867</v>
      </c>
      <c r="L23" s="122">
        <v>168176.9</v>
      </c>
      <c r="M23" s="122">
        <v>214821.99</v>
      </c>
      <c r="N23" s="122">
        <f t="shared" si="4"/>
        <v>46645.09</v>
      </c>
      <c r="O23" s="101">
        <f t="shared" si="5"/>
        <v>27.73572946106154</v>
      </c>
      <c r="P23" s="110">
        <f>M23/M7*100</f>
        <v>3.6542945847877295</v>
      </c>
      <c r="Q23" s="127">
        <v>51756.88</v>
      </c>
      <c r="R23" s="127">
        <v>61689.47</v>
      </c>
      <c r="S23" s="122">
        <f t="shared" si="6"/>
        <v>9932.590000000004</v>
      </c>
      <c r="T23" s="101">
        <f t="shared" si="7"/>
        <v>19.190859263541395</v>
      </c>
      <c r="U23" s="110">
        <f>R23/R7*100</f>
        <v>2.932034184038509</v>
      </c>
    </row>
    <row r="24" spans="1:21" ht="12.75" customHeight="1">
      <c r="A24" s="96" t="s">
        <v>83</v>
      </c>
      <c r="B24" s="121">
        <v>75</v>
      </c>
      <c r="C24" s="122">
        <v>81</v>
      </c>
      <c r="D24" s="122">
        <f t="shared" si="0"/>
        <v>6</v>
      </c>
      <c r="E24" s="101">
        <f t="shared" si="1"/>
        <v>8</v>
      </c>
      <c r="F24" s="111">
        <f>C24/C7*100</f>
        <v>1.0788492274906767</v>
      </c>
      <c r="G24" s="122">
        <v>2543</v>
      </c>
      <c r="H24" s="122">
        <v>2956</v>
      </c>
      <c r="I24" s="122">
        <f t="shared" si="2"/>
        <v>413</v>
      </c>
      <c r="J24" s="101">
        <f t="shared" si="3"/>
        <v>16.240660637042865</v>
      </c>
      <c r="K24" s="110">
        <f>H24/H7*100</f>
        <v>1.3644000516958072</v>
      </c>
      <c r="L24" s="122">
        <v>85846.63</v>
      </c>
      <c r="M24" s="122">
        <v>104352.87</v>
      </c>
      <c r="N24" s="122">
        <f t="shared" si="4"/>
        <v>18506.23999999999</v>
      </c>
      <c r="O24" s="101">
        <f t="shared" si="5"/>
        <v>21.557328458903964</v>
      </c>
      <c r="P24" s="110">
        <f>M24/M7*100</f>
        <v>1.7751261300021377</v>
      </c>
      <c r="Q24" s="127">
        <v>27000.06</v>
      </c>
      <c r="R24" s="127">
        <v>26369.14</v>
      </c>
      <c r="S24" s="122">
        <f t="shared" si="6"/>
        <v>-630.9200000000019</v>
      </c>
      <c r="T24" s="101">
        <f t="shared" si="7"/>
        <v>-2.3367355479950853</v>
      </c>
      <c r="U24" s="110">
        <f>R24/R7*100</f>
        <v>1.253296873578217</v>
      </c>
    </row>
    <row r="25" spans="1:21" ht="12.75" customHeight="1">
      <c r="A25" s="96" t="s">
        <v>84</v>
      </c>
      <c r="B25" s="121">
        <v>837</v>
      </c>
      <c r="C25" s="122">
        <v>850</v>
      </c>
      <c r="D25" s="122">
        <f t="shared" si="0"/>
        <v>13</v>
      </c>
      <c r="E25" s="101">
        <f t="shared" si="1"/>
        <v>1.5531660692951015</v>
      </c>
      <c r="F25" s="111">
        <f>C25/C7*100</f>
        <v>11.321257325519445</v>
      </c>
      <c r="G25" s="122">
        <v>17719</v>
      </c>
      <c r="H25" s="122">
        <v>18474</v>
      </c>
      <c r="I25" s="122">
        <f t="shared" si="2"/>
        <v>755</v>
      </c>
      <c r="J25" s="101">
        <f t="shared" si="3"/>
        <v>4.260962808284892</v>
      </c>
      <c r="K25" s="110">
        <f>H25/H7*100</f>
        <v>8.527038753392539</v>
      </c>
      <c r="L25" s="122">
        <v>420716.71</v>
      </c>
      <c r="M25" s="122">
        <v>436872.55</v>
      </c>
      <c r="N25" s="122">
        <f t="shared" si="4"/>
        <v>16155.839999999967</v>
      </c>
      <c r="O25" s="101">
        <f t="shared" si="5"/>
        <v>3.8400756651667027</v>
      </c>
      <c r="P25" s="110">
        <f>M25/M7*100</f>
        <v>7.431552950921862</v>
      </c>
      <c r="Q25" s="127">
        <v>174676.46</v>
      </c>
      <c r="R25" s="127">
        <v>183243.64</v>
      </c>
      <c r="S25" s="122">
        <f t="shared" si="6"/>
        <v>8567.180000000022</v>
      </c>
      <c r="T25" s="101">
        <f t="shared" si="7"/>
        <v>4.90459905129748</v>
      </c>
      <c r="U25" s="110">
        <f>R25/R7*100</f>
        <v>8.709373195905984</v>
      </c>
    </row>
    <row r="26" spans="1:21" ht="12.75" customHeight="1">
      <c r="A26" s="96" t="s">
        <v>85</v>
      </c>
      <c r="B26" s="121">
        <v>880</v>
      </c>
      <c r="C26" s="122">
        <v>900</v>
      </c>
      <c r="D26" s="122">
        <f t="shared" si="0"/>
        <v>20</v>
      </c>
      <c r="E26" s="101">
        <f t="shared" si="1"/>
        <v>2.272727272727273</v>
      </c>
      <c r="F26" s="111">
        <f>C26/C7*100</f>
        <v>11.987213638785295</v>
      </c>
      <c r="G26" s="122">
        <v>25809</v>
      </c>
      <c r="H26" s="122">
        <v>28844</v>
      </c>
      <c r="I26" s="122">
        <f t="shared" si="2"/>
        <v>3035</v>
      </c>
      <c r="J26" s="101">
        <f t="shared" si="3"/>
        <v>11.759463752954396</v>
      </c>
      <c r="K26" s="110">
        <f>H26/H7*100</f>
        <v>13.31351660727803</v>
      </c>
      <c r="L26" s="122">
        <v>821056.45</v>
      </c>
      <c r="M26" s="122">
        <v>948559.97</v>
      </c>
      <c r="N26" s="122">
        <f t="shared" si="4"/>
        <v>127503.52000000002</v>
      </c>
      <c r="O26" s="101">
        <f t="shared" si="5"/>
        <v>15.52920265104793</v>
      </c>
      <c r="P26" s="110">
        <f>M26/M7*100</f>
        <v>16.13576692831777</v>
      </c>
      <c r="Q26" s="127">
        <v>328551.22</v>
      </c>
      <c r="R26" s="127">
        <v>367075.47</v>
      </c>
      <c r="S26" s="122">
        <f t="shared" si="6"/>
        <v>38524.25</v>
      </c>
      <c r="T26" s="101">
        <f t="shared" si="7"/>
        <v>11.725492907924677</v>
      </c>
      <c r="U26" s="110">
        <f>R26/R7*100</f>
        <v>17.446702430123036</v>
      </c>
    </row>
    <row r="27" spans="1:21" ht="12.75" customHeight="1">
      <c r="A27" s="96" t="s">
        <v>86</v>
      </c>
      <c r="B27" s="121">
        <v>264</v>
      </c>
      <c r="C27" s="122">
        <v>273</v>
      </c>
      <c r="D27" s="122">
        <f t="shared" si="0"/>
        <v>9</v>
      </c>
      <c r="E27" s="101">
        <f t="shared" si="1"/>
        <v>3.4090909090909087</v>
      </c>
      <c r="F27" s="111">
        <f>C27/C7*100</f>
        <v>3.636121470431539</v>
      </c>
      <c r="G27" s="122">
        <v>12523</v>
      </c>
      <c r="H27" s="122">
        <v>15105</v>
      </c>
      <c r="I27" s="122">
        <f t="shared" si="2"/>
        <v>2582</v>
      </c>
      <c r="J27" s="101">
        <f t="shared" si="3"/>
        <v>20.618062764513294</v>
      </c>
      <c r="K27" s="110">
        <f>H27/H7*100</f>
        <v>6.9720104130125735</v>
      </c>
      <c r="L27" s="122">
        <v>483745.85</v>
      </c>
      <c r="M27" s="122">
        <v>543707.1</v>
      </c>
      <c r="N27" s="122">
        <f t="shared" si="4"/>
        <v>59961.25</v>
      </c>
      <c r="O27" s="101">
        <f t="shared" si="5"/>
        <v>12.39519677533151</v>
      </c>
      <c r="P27" s="110">
        <f>M27/M7*100</f>
        <v>9.248894450892298</v>
      </c>
      <c r="Q27" s="127">
        <v>91265.5</v>
      </c>
      <c r="R27" s="127">
        <v>134688.96</v>
      </c>
      <c r="S27" s="122">
        <f t="shared" si="6"/>
        <v>43423.45999999999</v>
      </c>
      <c r="T27" s="101">
        <f t="shared" si="7"/>
        <v>47.57927146621669</v>
      </c>
      <c r="U27" s="110">
        <f>R27/R7*100</f>
        <v>6.401621458777249</v>
      </c>
    </row>
    <row r="28" spans="1:21" ht="12.75" customHeight="1">
      <c r="A28" s="96" t="s">
        <v>26</v>
      </c>
      <c r="B28" s="121">
        <v>19</v>
      </c>
      <c r="C28" s="122">
        <v>22</v>
      </c>
      <c r="D28" s="122">
        <f t="shared" si="0"/>
        <v>3</v>
      </c>
      <c r="E28" s="101">
        <f t="shared" si="1"/>
        <v>15.789473684210526</v>
      </c>
      <c r="F28" s="111">
        <f>C28/C7*100</f>
        <v>0.2930207778369739</v>
      </c>
      <c r="G28" s="122">
        <v>2045</v>
      </c>
      <c r="H28" s="122">
        <v>2269</v>
      </c>
      <c r="I28" s="122">
        <f t="shared" si="2"/>
        <v>224</v>
      </c>
      <c r="J28" s="101">
        <f t="shared" si="3"/>
        <v>10.953545232273838</v>
      </c>
      <c r="K28" s="110">
        <f>H28/H7*100</f>
        <v>1.0473016634972214</v>
      </c>
      <c r="L28" s="122">
        <v>98674.23</v>
      </c>
      <c r="M28" s="122">
        <v>90260.99</v>
      </c>
      <c r="N28" s="122">
        <f t="shared" si="4"/>
        <v>-8413.23999999999</v>
      </c>
      <c r="O28" s="101">
        <f t="shared" si="5"/>
        <v>-8.526278847070802</v>
      </c>
      <c r="P28" s="110">
        <f>M28/M7*100</f>
        <v>1.535411933268933</v>
      </c>
      <c r="Q28" s="127">
        <v>29109.63</v>
      </c>
      <c r="R28" s="127">
        <v>26016.01</v>
      </c>
      <c r="S28" s="122">
        <f t="shared" si="6"/>
        <v>-3093.6200000000026</v>
      </c>
      <c r="T28" s="101">
        <f t="shared" si="7"/>
        <v>-10.62747963474631</v>
      </c>
      <c r="U28" s="110">
        <f>R28/R7*100</f>
        <v>1.236512984343806</v>
      </c>
    </row>
    <row r="29" spans="1:21" ht="12.75" customHeight="1">
      <c r="A29" s="96" t="s">
        <v>27</v>
      </c>
      <c r="B29" s="121">
        <v>84</v>
      </c>
      <c r="C29" s="122">
        <v>80</v>
      </c>
      <c r="D29" s="122">
        <f t="shared" si="0"/>
        <v>-4</v>
      </c>
      <c r="E29" s="101">
        <f t="shared" si="1"/>
        <v>-4.761904761904762</v>
      </c>
      <c r="F29" s="111">
        <f>C29/C7*100</f>
        <v>1.0655301012253597</v>
      </c>
      <c r="G29" s="122">
        <v>8646</v>
      </c>
      <c r="H29" s="122">
        <v>9014</v>
      </c>
      <c r="I29" s="122">
        <f t="shared" si="2"/>
        <v>368</v>
      </c>
      <c r="J29" s="101">
        <f t="shared" si="3"/>
        <v>4.256303492944714</v>
      </c>
      <c r="K29" s="110">
        <f>H29/H7*100</f>
        <v>4.160589332200948</v>
      </c>
      <c r="L29" s="122">
        <v>356125.21</v>
      </c>
      <c r="M29" s="122">
        <v>293412.1</v>
      </c>
      <c r="N29" s="122">
        <f t="shared" si="4"/>
        <v>-62713.110000000044</v>
      </c>
      <c r="O29" s="101">
        <f t="shared" si="5"/>
        <v>-17.609848513673054</v>
      </c>
      <c r="P29" s="110">
        <f>M29/M7*100</f>
        <v>4.991175475756442</v>
      </c>
      <c r="Q29" s="127">
        <v>142009.85</v>
      </c>
      <c r="R29" s="127">
        <v>127659.68</v>
      </c>
      <c r="S29" s="122">
        <f t="shared" si="6"/>
        <v>-14350.170000000013</v>
      </c>
      <c r="T29" s="101">
        <f t="shared" si="7"/>
        <v>-10.10505257205751</v>
      </c>
      <c r="U29" s="110">
        <f>R29/R7*100</f>
        <v>6.067527337865233</v>
      </c>
    </row>
    <row r="30" spans="1:21" ht="12.75" customHeight="1">
      <c r="A30" s="96" t="s">
        <v>87</v>
      </c>
      <c r="B30" s="121">
        <v>362</v>
      </c>
      <c r="C30" s="122">
        <v>382</v>
      </c>
      <c r="D30" s="122">
        <f t="shared" si="0"/>
        <v>20</v>
      </c>
      <c r="E30" s="101">
        <f t="shared" si="1"/>
        <v>5.524861878453039</v>
      </c>
      <c r="F30" s="111">
        <f>C30/C7*100</f>
        <v>5.0879062333510925</v>
      </c>
      <c r="G30" s="122">
        <v>27052</v>
      </c>
      <c r="H30" s="122">
        <v>29935</v>
      </c>
      <c r="I30" s="122">
        <f t="shared" si="2"/>
        <v>2883</v>
      </c>
      <c r="J30" s="101">
        <f t="shared" si="3"/>
        <v>10.657252698506579</v>
      </c>
      <c r="K30" s="110">
        <f>H30/H7*100</f>
        <v>13.81708915680446</v>
      </c>
      <c r="L30" s="122">
        <v>809145.62</v>
      </c>
      <c r="M30" s="122">
        <v>803883.64</v>
      </c>
      <c r="N30" s="122">
        <f t="shared" si="4"/>
        <v>-5261.979999999981</v>
      </c>
      <c r="O30" s="101">
        <f t="shared" si="5"/>
        <v>-0.6503131043334303</v>
      </c>
      <c r="P30" s="110">
        <f>M30/M7*100</f>
        <v>13.6747063578149</v>
      </c>
      <c r="Q30" s="127">
        <v>215608.57</v>
      </c>
      <c r="R30" s="127">
        <v>178459.55</v>
      </c>
      <c r="S30" s="122">
        <f t="shared" si="6"/>
        <v>-37149.02000000002</v>
      </c>
      <c r="T30" s="101">
        <f t="shared" si="7"/>
        <v>-17.229843878654737</v>
      </c>
      <c r="U30" s="110">
        <f>R30/R7*100</f>
        <v>8.481990541791482</v>
      </c>
    </row>
    <row r="31" spans="1:21" ht="12.75" customHeight="1">
      <c r="A31" s="96" t="s">
        <v>88</v>
      </c>
      <c r="B31" s="121">
        <v>33</v>
      </c>
      <c r="C31" s="122">
        <v>36</v>
      </c>
      <c r="D31" s="122">
        <f t="shared" si="0"/>
        <v>3</v>
      </c>
      <c r="E31" s="101">
        <f t="shared" si="1"/>
        <v>9.090909090909092</v>
      </c>
      <c r="F31" s="111">
        <f>C31/C7*100</f>
        <v>0.47948854555141185</v>
      </c>
      <c r="G31" s="122">
        <v>1472</v>
      </c>
      <c r="H31" s="122">
        <v>1292</v>
      </c>
      <c r="I31" s="122">
        <f t="shared" si="2"/>
        <v>-180</v>
      </c>
      <c r="J31" s="101">
        <f t="shared" si="3"/>
        <v>-12.228260869565217</v>
      </c>
      <c r="K31" s="110">
        <f>H31/H7*100</f>
        <v>0.5963480604840943</v>
      </c>
      <c r="L31" s="122">
        <v>25096.14</v>
      </c>
      <c r="M31" s="122">
        <v>23254.95</v>
      </c>
      <c r="N31" s="122">
        <f t="shared" si="4"/>
        <v>-1841.1899999999987</v>
      </c>
      <c r="O31" s="101">
        <f t="shared" si="5"/>
        <v>-7.336546576485463</v>
      </c>
      <c r="P31" s="110">
        <f>M31/M7*100</f>
        <v>0.3955853767787432</v>
      </c>
      <c r="Q31" s="127">
        <v>14366.17</v>
      </c>
      <c r="R31" s="127">
        <v>12535.81</v>
      </c>
      <c r="S31" s="122">
        <f t="shared" si="6"/>
        <v>-1830.3600000000006</v>
      </c>
      <c r="T31" s="101">
        <f t="shared" si="7"/>
        <v>-12.74076528399706</v>
      </c>
      <c r="U31" s="110">
        <f>R31/R7*100</f>
        <v>0.5958135714995084</v>
      </c>
    </row>
    <row r="32" spans="1:21" ht="12.75" customHeight="1">
      <c r="A32" s="97" t="s">
        <v>89</v>
      </c>
      <c r="B32" s="125">
        <v>182</v>
      </c>
      <c r="C32" s="126">
        <v>179</v>
      </c>
      <c r="D32" s="126">
        <f t="shared" si="0"/>
        <v>-3</v>
      </c>
      <c r="E32" s="103">
        <f t="shared" si="1"/>
        <v>-1.6483516483516485</v>
      </c>
      <c r="F32" s="112">
        <f>C32/C7*100</f>
        <v>2.384123601491742</v>
      </c>
      <c r="G32" s="126">
        <v>2505</v>
      </c>
      <c r="H32" s="126">
        <v>2550</v>
      </c>
      <c r="I32" s="126">
        <f t="shared" si="2"/>
        <v>45</v>
      </c>
      <c r="J32" s="103">
        <f t="shared" si="3"/>
        <v>1.7964071856287425</v>
      </c>
      <c r="K32" s="113">
        <f>H32/H7*100</f>
        <v>1.1770027509554493</v>
      </c>
      <c r="L32" s="126">
        <v>41283.43</v>
      </c>
      <c r="M32" s="126">
        <v>43575.3</v>
      </c>
      <c r="N32" s="126">
        <f t="shared" si="4"/>
        <v>2291.8700000000026</v>
      </c>
      <c r="O32" s="103">
        <f t="shared" si="5"/>
        <v>5.551549374652258</v>
      </c>
      <c r="P32" s="113">
        <f>M32/M7*100</f>
        <v>0.7412508506252119</v>
      </c>
      <c r="Q32" s="129">
        <v>23214.38</v>
      </c>
      <c r="R32" s="129">
        <v>20812.61</v>
      </c>
      <c r="S32" s="126">
        <f t="shared" si="6"/>
        <v>-2401.7700000000004</v>
      </c>
      <c r="T32" s="103">
        <f t="shared" si="7"/>
        <v>-10.346044132989984</v>
      </c>
      <c r="U32" s="113">
        <f>R32/R7*100</f>
        <v>0.9892009767479233</v>
      </c>
    </row>
    <row r="33" spans="1:21" ht="12.75" customHeight="1">
      <c r="A33" s="92" t="s">
        <v>22</v>
      </c>
      <c r="B33" s="121">
        <f>B13+B15+B17+B18+B19+B20+B22+B23+B24+B25</f>
        <v>3458</v>
      </c>
      <c r="C33" s="122">
        <f>C13+C15+C17+C18+C19+C20+C22+C23+C24+C25</f>
        <v>3416</v>
      </c>
      <c r="D33" s="122">
        <f t="shared" si="0"/>
        <v>-42</v>
      </c>
      <c r="E33" s="101">
        <f t="shared" si="1"/>
        <v>-1.214574898785425</v>
      </c>
      <c r="F33" s="111">
        <f>C33/C7*100</f>
        <v>45.49813532232286</v>
      </c>
      <c r="G33" s="122">
        <f>G13+G15+G17+G18+G19+G20+G22+G23+G24+G25</f>
        <v>81017</v>
      </c>
      <c r="H33" s="122">
        <f>H13+H15+H17+H18+H19+H20+H22+H23+H24+H25</f>
        <v>83930</v>
      </c>
      <c r="I33" s="122">
        <f t="shared" si="2"/>
        <v>2913</v>
      </c>
      <c r="J33" s="101">
        <f t="shared" si="3"/>
        <v>3.595541676438278</v>
      </c>
      <c r="K33" s="110">
        <f>H33/H7*100</f>
        <v>38.73954544615328</v>
      </c>
      <c r="L33" s="122">
        <f>L13+L15+L17+L18+L19+L20+L22+L23+L24+L25</f>
        <v>2167696.42</v>
      </c>
      <c r="M33" s="122">
        <f>M13+M15+M17+M18+M19+M20+M22+M23+M24+M25</f>
        <v>2358481.0999999996</v>
      </c>
      <c r="N33" s="122">
        <f t="shared" si="4"/>
        <v>190784.6799999997</v>
      </c>
      <c r="O33" s="101">
        <f t="shared" si="5"/>
        <v>8.801263785821066</v>
      </c>
      <c r="P33" s="110">
        <f>M33/M7*100</f>
        <v>40.119657731753655</v>
      </c>
      <c r="Q33" s="127">
        <f>Q13+Q15+Q17+Q18+Q19+Q20+Q22+Q23+Q24+Q25</f>
        <v>922113.7600000001</v>
      </c>
      <c r="R33" s="122">
        <f>R13+R15+R17+R18+R19+R20+R22+R23+R24+R25</f>
        <v>934079.56</v>
      </c>
      <c r="S33" s="122">
        <f t="shared" si="6"/>
        <v>11965.79999999993</v>
      </c>
      <c r="T33" s="101">
        <f t="shared" si="7"/>
        <v>1.2976490015722062</v>
      </c>
      <c r="U33" s="110">
        <f>R33/R7*100</f>
        <v>44.395797216796474</v>
      </c>
    </row>
    <row r="34" spans="1:21" ht="12.75" customHeight="1">
      <c r="A34" s="92" t="s">
        <v>23</v>
      </c>
      <c r="B34" s="121">
        <f>B26+B27+B28+B29+B30+B31</f>
        <v>1642</v>
      </c>
      <c r="C34" s="122">
        <f>C26+C27+C28+C29+C30+C31</f>
        <v>1693</v>
      </c>
      <c r="D34" s="122">
        <f t="shared" si="0"/>
        <v>51</v>
      </c>
      <c r="E34" s="101">
        <f t="shared" si="1"/>
        <v>3.1059683313032886</v>
      </c>
      <c r="F34" s="111">
        <f>C34/C7*100</f>
        <v>22.549280767181674</v>
      </c>
      <c r="G34" s="122">
        <f>G26+G27+G28+G29+G30+G31</f>
        <v>77547</v>
      </c>
      <c r="H34" s="122">
        <f>H26+H27+H28+H29+H30+H31</f>
        <v>86459</v>
      </c>
      <c r="I34" s="122">
        <f t="shared" si="2"/>
        <v>8912</v>
      </c>
      <c r="J34" s="101">
        <f t="shared" si="3"/>
        <v>11.492385263130748</v>
      </c>
      <c r="K34" s="110">
        <f>H34/H7*100</f>
        <v>39.90685523327733</v>
      </c>
      <c r="L34" s="122">
        <f>L26+L27+L28+L29+L30+L31</f>
        <v>2593843.5</v>
      </c>
      <c r="M34" s="122">
        <f>M26+M27+M28+M29+M30+M31</f>
        <v>2703078.75</v>
      </c>
      <c r="N34" s="122">
        <f t="shared" si="4"/>
        <v>109235.25</v>
      </c>
      <c r="O34" s="101">
        <f t="shared" si="5"/>
        <v>4.211327707319273</v>
      </c>
      <c r="P34" s="110">
        <f>M34/M7*100</f>
        <v>45.98154052282909</v>
      </c>
      <c r="Q34" s="127">
        <f>Q26+Q27+Q28+Q29+Q30+Q31</f>
        <v>820910.9400000001</v>
      </c>
      <c r="R34" s="122">
        <f>R26+R27+R28+R29+R30+R31</f>
        <v>846435.48</v>
      </c>
      <c r="S34" s="122">
        <f t="shared" si="6"/>
        <v>25524.53999999992</v>
      </c>
      <c r="T34" s="101">
        <f t="shared" si="7"/>
        <v>3.109294657469167</v>
      </c>
      <c r="U34" s="110">
        <f>R34/R7*100</f>
        <v>40.23016832440032</v>
      </c>
    </row>
    <row r="35" spans="1:21" ht="12.75" customHeight="1">
      <c r="A35" s="216" t="s">
        <v>24</v>
      </c>
      <c r="B35" s="125">
        <f>B9+B10+B11+B12+B14+B21+B16+B32</f>
        <v>2443</v>
      </c>
      <c r="C35" s="126">
        <f>C9+C10+C11+C12+C14+C21+C16+C32</f>
        <v>2399</v>
      </c>
      <c r="D35" s="126">
        <f t="shared" si="0"/>
        <v>-44</v>
      </c>
      <c r="E35" s="103">
        <f t="shared" si="1"/>
        <v>-1.8010642652476463</v>
      </c>
      <c r="F35" s="112">
        <f>C35/C7*100</f>
        <v>31.95258391049547</v>
      </c>
      <c r="G35" s="126">
        <f>G9+G10+G11+G12+G14+G21+G16+G32</f>
        <v>45985</v>
      </c>
      <c r="H35" s="126">
        <f>H9+H10+H11+H12+H14+H21+H16+H32</f>
        <v>46263</v>
      </c>
      <c r="I35" s="126">
        <f t="shared" si="2"/>
        <v>278</v>
      </c>
      <c r="J35" s="103">
        <f t="shared" si="3"/>
        <v>0.6045449603131456</v>
      </c>
      <c r="K35" s="113">
        <f>H35/H7*100</f>
        <v>21.35359932056939</v>
      </c>
      <c r="L35" s="126">
        <f>L9+L10+L11+L12+L14+L21+L16+L32</f>
        <v>766448.2900000002</v>
      </c>
      <c r="M35" s="126">
        <f>M9+M10+M11+M12+M14+M21+M16+M32</f>
        <v>817057.35</v>
      </c>
      <c r="N35" s="126">
        <f t="shared" si="4"/>
        <v>50609.05999999982</v>
      </c>
      <c r="O35" s="103">
        <f t="shared" si="5"/>
        <v>6.60306254972528</v>
      </c>
      <c r="P35" s="113">
        <f>M35/M7*100</f>
        <v>13.898801745417277</v>
      </c>
      <c r="Q35" s="129">
        <f>Q9+Q10+Q11+Q12+Q14+Q21+Q16+Q32</f>
        <v>315981.97000000003</v>
      </c>
      <c r="R35" s="126">
        <f>R9+R10+R11+R12+R14+R21+R16+R32</f>
        <v>323466.91</v>
      </c>
      <c r="S35" s="126">
        <f t="shared" si="6"/>
        <v>7484.939999999944</v>
      </c>
      <c r="T35" s="103">
        <f t="shared" si="7"/>
        <v>2.3687870545271754</v>
      </c>
      <c r="U35" s="113">
        <f>R35/R7*100</f>
        <v>15.374034458803223</v>
      </c>
    </row>
    <row r="36" spans="1:21" ht="12">
      <c r="A36" s="60" t="s">
        <v>33</v>
      </c>
      <c r="B36" s="61"/>
      <c r="C36" s="62"/>
      <c r="D36" s="61"/>
      <c r="E36" s="61"/>
      <c r="F36" s="61"/>
      <c r="G36" s="61"/>
      <c r="H36" s="62"/>
      <c r="I36" s="61"/>
      <c r="J36" s="61"/>
      <c r="K36" s="61"/>
      <c r="L36" s="61"/>
      <c r="M36" s="62"/>
      <c r="N36" s="61"/>
      <c r="O36" s="61"/>
      <c r="P36" s="61"/>
      <c r="Q36" s="61"/>
      <c r="R36" s="62"/>
      <c r="S36" s="61"/>
      <c r="T36" s="61"/>
      <c r="U36" s="59"/>
    </row>
    <row r="37" spans="1:21" ht="12" customHeight="1">
      <c r="A37" s="48"/>
      <c r="R37" s="18"/>
      <c r="U37" s="13"/>
    </row>
    <row r="38" spans="1:21" ht="12" customHeight="1">
      <c r="A38" s="48"/>
      <c r="U38" s="13"/>
    </row>
    <row r="39" ht="12" customHeight="1">
      <c r="A39" s="48"/>
    </row>
    <row r="40" ht="12" customHeight="1">
      <c r="L40" s="19"/>
    </row>
  </sheetData>
  <sheetProtection/>
  <mergeCells count="4">
    <mergeCell ref="L3:P3"/>
    <mergeCell ref="Q3:U3"/>
    <mergeCell ref="B3:F3"/>
    <mergeCell ref="G3:K3"/>
  </mergeCells>
  <printOptions horizontalCentered="1" verticalCentered="1"/>
  <pageMargins left="0.1968503937007874" right="0.1968503937007874" top="0.984251968503937" bottom="0.984251968503937" header="0.1968503937007874" footer="0.984251968503937"/>
  <pageSetup firstPageNumber="2" useFirstPageNumber="1" fitToWidth="2" horizontalDpi="600" verticalDpi="600" orientation="landscape" pageOrder="overThenDown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9">
      <selection activeCell="F40" sqref="F40"/>
    </sheetView>
  </sheetViews>
  <sheetFormatPr defaultColWidth="9.25390625" defaultRowHeight="15" customHeight="1"/>
  <cols>
    <col min="1" max="1" width="12.875" style="22" customWidth="1"/>
    <col min="2" max="2" width="9.375" style="22" bestFit="1" customWidth="1"/>
    <col min="3" max="3" width="10.75390625" style="22" bestFit="1" customWidth="1"/>
    <col min="4" max="4" width="9.25390625" style="22" bestFit="1" customWidth="1"/>
    <col min="5" max="5" width="6.625" style="22" bestFit="1" customWidth="1"/>
    <col min="6" max="6" width="8.50390625" style="22" bestFit="1" customWidth="1"/>
    <col min="7" max="7" width="9.375" style="22" bestFit="1" customWidth="1"/>
    <col min="8" max="8" width="10.75390625" style="22" bestFit="1" customWidth="1"/>
    <col min="9" max="9" width="9.25390625" style="22" bestFit="1" customWidth="1"/>
    <col min="10" max="10" width="6.625" style="22" customWidth="1"/>
    <col min="11" max="11" width="6.875" style="22" bestFit="1" customWidth="1"/>
    <col min="12" max="12" width="5.75390625" style="22" customWidth="1"/>
    <col min="13" max="16384" width="9.25390625" style="22" customWidth="1"/>
  </cols>
  <sheetData>
    <row r="1" s="21" customFormat="1" ht="14.25">
      <c r="A1" s="20" t="s">
        <v>102</v>
      </c>
    </row>
    <row r="2" spans="1:11" ht="12" customHeight="1" thickBo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2" ht="15" customHeight="1" thickTop="1">
      <c r="A3" s="133"/>
      <c r="B3" s="206" t="s">
        <v>30</v>
      </c>
      <c r="C3" s="206"/>
      <c r="D3" s="206"/>
      <c r="E3" s="206"/>
      <c r="F3" s="207"/>
      <c r="G3" s="206" t="s">
        <v>31</v>
      </c>
      <c r="H3" s="206"/>
      <c r="I3" s="206"/>
      <c r="J3" s="206"/>
      <c r="K3" s="206"/>
      <c r="L3" s="23"/>
    </row>
    <row r="4" spans="1:12" ht="12">
      <c r="A4" s="27" t="s">
        <v>98</v>
      </c>
      <c r="B4" s="24" t="s">
        <v>29</v>
      </c>
      <c r="C4" s="63" t="s">
        <v>54</v>
      </c>
      <c r="D4" s="25"/>
      <c r="E4" s="25"/>
      <c r="F4" s="135"/>
      <c r="G4" s="24" t="s">
        <v>29</v>
      </c>
      <c r="H4" s="63" t="s">
        <v>54</v>
      </c>
      <c r="I4" s="25"/>
      <c r="J4" s="25"/>
      <c r="K4" s="26"/>
      <c r="L4" s="23"/>
    </row>
    <row r="5" spans="1:12" ht="12">
      <c r="A5" s="136"/>
      <c r="B5" s="137" t="s">
        <v>5</v>
      </c>
      <c r="C5" s="138" t="s">
        <v>5</v>
      </c>
      <c r="D5" s="139" t="s">
        <v>18</v>
      </c>
      <c r="E5" s="139" t="s">
        <v>3</v>
      </c>
      <c r="F5" s="140" t="s">
        <v>17</v>
      </c>
      <c r="G5" s="141" t="s">
        <v>5</v>
      </c>
      <c r="H5" s="138" t="s">
        <v>5</v>
      </c>
      <c r="I5" s="139" t="s">
        <v>18</v>
      </c>
      <c r="J5" s="139" t="s">
        <v>3</v>
      </c>
      <c r="K5" s="139" t="s">
        <v>17</v>
      </c>
      <c r="L5" s="23"/>
    </row>
    <row r="6" spans="1:12" ht="12">
      <c r="A6" s="27" t="s">
        <v>20</v>
      </c>
      <c r="B6" s="143"/>
      <c r="C6" s="145"/>
      <c r="D6" s="145"/>
      <c r="E6" s="147" t="s">
        <v>95</v>
      </c>
      <c r="F6" s="147" t="s">
        <v>95</v>
      </c>
      <c r="G6" s="147" t="s">
        <v>8</v>
      </c>
      <c r="H6" s="147" t="s">
        <v>21</v>
      </c>
      <c r="I6" s="147" t="s">
        <v>21</v>
      </c>
      <c r="J6" s="147" t="s">
        <v>95</v>
      </c>
      <c r="K6" s="28" t="s">
        <v>95</v>
      </c>
      <c r="L6" s="23"/>
    </row>
    <row r="7" spans="1:12" ht="12">
      <c r="A7" s="134" t="s">
        <v>96</v>
      </c>
      <c r="B7" s="144">
        <f>SUM(B9:B16)</f>
        <v>7543</v>
      </c>
      <c r="C7" s="130">
        <f>SUM(C9:C16)</f>
        <v>7508</v>
      </c>
      <c r="D7" s="130">
        <f>C7-B7</f>
        <v>-35</v>
      </c>
      <c r="E7" s="101">
        <f>(C7-B7)/B7*100</f>
        <v>-0.46400636351584246</v>
      </c>
      <c r="F7" s="148">
        <f>SUM(F9:F16)</f>
        <v>100.00000000000001</v>
      </c>
      <c r="G7" s="130">
        <f>SUM(G9:G16)</f>
        <v>204549</v>
      </c>
      <c r="H7" s="130">
        <f>SUM(H9:H16)</f>
        <v>216652</v>
      </c>
      <c r="I7" s="149">
        <f>H7-G7</f>
        <v>12103</v>
      </c>
      <c r="J7" s="101">
        <f>(H7-G7)/G7*100</f>
        <v>5.916919662281409</v>
      </c>
      <c r="K7" s="148">
        <f>SUM(K9:K16)</f>
        <v>100</v>
      </c>
      <c r="L7" s="23"/>
    </row>
    <row r="8" spans="1:12" ht="12">
      <c r="A8" s="134"/>
      <c r="B8" s="144"/>
      <c r="C8" s="130"/>
      <c r="D8" s="130"/>
      <c r="E8" s="146"/>
      <c r="F8" s="132"/>
      <c r="G8" s="130"/>
      <c r="H8" s="130"/>
      <c r="I8" s="149"/>
      <c r="J8" s="146"/>
      <c r="K8" s="132"/>
      <c r="L8" s="23"/>
    </row>
    <row r="9" spans="1:12" ht="12">
      <c r="A9" s="27" t="s">
        <v>59</v>
      </c>
      <c r="B9" s="144">
        <v>3729</v>
      </c>
      <c r="C9" s="130">
        <v>3537</v>
      </c>
      <c r="D9" s="130">
        <f aca="true" t="shared" si="0" ref="D9:D14">C9-B9</f>
        <v>-192</v>
      </c>
      <c r="E9" s="101">
        <f aca="true" t="shared" si="1" ref="E9:E14">(C9-B9)/B9*100</f>
        <v>-5.148833467417538</v>
      </c>
      <c r="F9" s="148">
        <f>C9/$C$7*100</f>
        <v>47.10974960042621</v>
      </c>
      <c r="G9" s="130">
        <v>22319</v>
      </c>
      <c r="H9" s="130">
        <v>21401</v>
      </c>
      <c r="I9" s="127">
        <f aca="true" t="shared" si="2" ref="I9:I14">H9-G9</f>
        <v>-918</v>
      </c>
      <c r="J9" s="101">
        <f aca="true" t="shared" si="3" ref="J9:J14">(H9-G9)/G9*100</f>
        <v>-4.113087503920426</v>
      </c>
      <c r="K9" s="148">
        <f>H9/$H$7*100</f>
        <v>9.87805328360689</v>
      </c>
      <c r="L9" s="23"/>
    </row>
    <row r="10" spans="1:12" ht="12">
      <c r="A10" s="27" t="s">
        <v>60</v>
      </c>
      <c r="B10" s="144">
        <v>1744</v>
      </c>
      <c r="C10" s="130">
        <v>1834</v>
      </c>
      <c r="D10" s="130">
        <f t="shared" si="0"/>
        <v>90</v>
      </c>
      <c r="E10" s="101">
        <f t="shared" si="1"/>
        <v>5.160550458715597</v>
      </c>
      <c r="F10" s="148">
        <f aca="true" t="shared" si="4" ref="F10:F16">C10/$C$7*100</f>
        <v>24.427277570591368</v>
      </c>
      <c r="G10" s="130">
        <v>23525</v>
      </c>
      <c r="H10" s="130">
        <v>24799</v>
      </c>
      <c r="I10" s="127">
        <f t="shared" si="2"/>
        <v>1274</v>
      </c>
      <c r="J10" s="101">
        <f t="shared" si="3"/>
        <v>5.415515409139213</v>
      </c>
      <c r="K10" s="148">
        <f aca="true" t="shared" si="5" ref="K10:K16">H10/$H$7*100</f>
        <v>11.446467145468308</v>
      </c>
      <c r="L10" s="23"/>
    </row>
    <row r="11" spans="1:12" ht="12">
      <c r="A11" s="27" t="s">
        <v>61</v>
      </c>
      <c r="B11" s="144">
        <v>802</v>
      </c>
      <c r="C11" s="130">
        <v>836</v>
      </c>
      <c r="D11" s="130">
        <f t="shared" si="0"/>
        <v>34</v>
      </c>
      <c r="E11" s="101">
        <f t="shared" si="1"/>
        <v>4.239401496259352</v>
      </c>
      <c r="F11" s="148">
        <f t="shared" si="4"/>
        <v>11.134789557805009</v>
      </c>
      <c r="G11" s="130">
        <v>19791</v>
      </c>
      <c r="H11" s="130">
        <v>20699</v>
      </c>
      <c r="I11" s="127">
        <f t="shared" si="2"/>
        <v>908</v>
      </c>
      <c r="J11" s="101">
        <f t="shared" si="3"/>
        <v>4.587944014956293</v>
      </c>
      <c r="K11" s="148">
        <f t="shared" si="5"/>
        <v>9.554031349814448</v>
      </c>
      <c r="L11" s="23"/>
    </row>
    <row r="12" spans="1:12" ht="12">
      <c r="A12" s="27" t="s">
        <v>62</v>
      </c>
      <c r="B12" s="144">
        <v>907</v>
      </c>
      <c r="C12" s="130">
        <v>906</v>
      </c>
      <c r="D12" s="130">
        <f t="shared" si="0"/>
        <v>-1</v>
      </c>
      <c r="E12" s="101">
        <f t="shared" si="1"/>
        <v>-0.11025358324145534</v>
      </c>
      <c r="F12" s="148">
        <f t="shared" si="4"/>
        <v>12.067128396377198</v>
      </c>
      <c r="G12" s="130">
        <v>49713</v>
      </c>
      <c r="H12" s="130">
        <v>49616</v>
      </c>
      <c r="I12" s="127">
        <f t="shared" si="2"/>
        <v>-97</v>
      </c>
      <c r="J12" s="101">
        <f t="shared" si="3"/>
        <v>-0.19511998873534087</v>
      </c>
      <c r="K12" s="148">
        <f t="shared" si="5"/>
        <v>22.901242545649243</v>
      </c>
      <c r="L12" s="23"/>
    </row>
    <row r="13" spans="1:12" ht="12">
      <c r="A13" s="27" t="s">
        <v>32</v>
      </c>
      <c r="B13" s="144">
        <v>298</v>
      </c>
      <c r="C13" s="130">
        <v>318</v>
      </c>
      <c r="D13" s="130">
        <f t="shared" si="0"/>
        <v>20</v>
      </c>
      <c r="E13" s="101">
        <f t="shared" si="1"/>
        <v>6.7114093959731544</v>
      </c>
      <c r="F13" s="148">
        <f t="shared" si="4"/>
        <v>4.235482152370804</v>
      </c>
      <c r="G13" s="130">
        <v>47425</v>
      </c>
      <c r="H13" s="130">
        <v>49941</v>
      </c>
      <c r="I13" s="127">
        <f t="shared" si="2"/>
        <v>2516</v>
      </c>
      <c r="J13" s="101">
        <f t="shared" si="3"/>
        <v>5.305218766473379</v>
      </c>
      <c r="K13" s="148">
        <f t="shared" si="5"/>
        <v>23.051252700182783</v>
      </c>
      <c r="L13" s="23"/>
    </row>
    <row r="14" spans="1:12" ht="12">
      <c r="A14" s="27" t="s">
        <v>55</v>
      </c>
      <c r="B14" s="144">
        <v>34</v>
      </c>
      <c r="C14" s="130">
        <v>41</v>
      </c>
      <c r="D14" s="130">
        <f t="shared" si="0"/>
        <v>7</v>
      </c>
      <c r="E14" s="101">
        <f t="shared" si="1"/>
        <v>20.588235294117645</v>
      </c>
      <c r="F14" s="148">
        <f t="shared" si="4"/>
        <v>0.5460841768779968</v>
      </c>
      <c r="G14" s="130">
        <v>12716</v>
      </c>
      <c r="H14" s="130">
        <v>15387</v>
      </c>
      <c r="I14" s="127">
        <f t="shared" si="2"/>
        <v>2671</v>
      </c>
      <c r="J14" s="101">
        <f t="shared" si="3"/>
        <v>21.005033029254484</v>
      </c>
      <c r="K14" s="148">
        <f t="shared" si="5"/>
        <v>7.102173070177058</v>
      </c>
      <c r="L14" s="23"/>
    </row>
    <row r="15" spans="1:12" ht="12">
      <c r="A15" s="27" t="s">
        <v>56</v>
      </c>
      <c r="B15" s="144">
        <v>22</v>
      </c>
      <c r="C15" s="130">
        <v>28</v>
      </c>
      <c r="D15" s="130">
        <f>C15-B15</f>
        <v>6</v>
      </c>
      <c r="E15" s="101">
        <f>(C15-B15)/B15*100</f>
        <v>27.27272727272727</v>
      </c>
      <c r="F15" s="148">
        <f t="shared" si="4"/>
        <v>0.37293553542887586</v>
      </c>
      <c r="G15" s="130">
        <v>14624</v>
      </c>
      <c r="H15" s="130">
        <v>19041</v>
      </c>
      <c r="I15" s="127">
        <f>H15-G15</f>
        <v>4417</v>
      </c>
      <c r="J15" s="101">
        <f>(H15-G15)/G15*100</f>
        <v>30.203774617067836</v>
      </c>
      <c r="K15" s="148">
        <f t="shared" si="5"/>
        <v>8.78874877684028</v>
      </c>
      <c r="L15" s="23"/>
    </row>
    <row r="16" spans="1:12" ht="12">
      <c r="A16" s="27" t="s">
        <v>57</v>
      </c>
      <c r="B16" s="144">
        <v>7</v>
      </c>
      <c r="C16" s="130">
        <v>8</v>
      </c>
      <c r="D16" s="130">
        <f>C16-B16</f>
        <v>1</v>
      </c>
      <c r="E16" s="101">
        <f>(C16-B16)/B16*100</f>
        <v>14.285714285714285</v>
      </c>
      <c r="F16" s="148">
        <f t="shared" si="4"/>
        <v>0.10655301012253596</v>
      </c>
      <c r="G16" s="130">
        <v>14436</v>
      </c>
      <c r="H16" s="130">
        <v>15768</v>
      </c>
      <c r="I16" s="127">
        <f>H16-G16</f>
        <v>1332</v>
      </c>
      <c r="J16" s="101">
        <f>(H16-G16)/G16*100</f>
        <v>9.226932668329177</v>
      </c>
      <c r="K16" s="148">
        <f t="shared" si="5"/>
        <v>7.27803112826099</v>
      </c>
      <c r="L16" s="23"/>
    </row>
    <row r="17" spans="1:12" ht="12">
      <c r="A17" s="136"/>
      <c r="B17" s="217"/>
      <c r="C17" s="218"/>
      <c r="D17" s="218"/>
      <c r="E17" s="218"/>
      <c r="F17" s="218"/>
      <c r="G17" s="218"/>
      <c r="H17" s="218"/>
      <c r="I17" s="218"/>
      <c r="J17" s="219"/>
      <c r="K17" s="218"/>
      <c r="L17" s="23"/>
    </row>
    <row r="18" spans="1:11" ht="15" customHeight="1" thickBo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1" ht="15" customHeight="1" thickTop="1">
      <c r="A19" s="133"/>
      <c r="B19" s="206" t="s">
        <v>14</v>
      </c>
      <c r="C19" s="206"/>
      <c r="D19" s="206"/>
      <c r="E19" s="206"/>
      <c r="F19" s="207"/>
      <c r="G19" s="206" t="s">
        <v>15</v>
      </c>
      <c r="H19" s="206"/>
      <c r="I19" s="206"/>
      <c r="J19" s="206"/>
      <c r="K19" s="206"/>
    </row>
    <row r="20" spans="1:11" ht="12">
      <c r="A20" s="27" t="s">
        <v>99</v>
      </c>
      <c r="B20" s="151" t="s">
        <v>29</v>
      </c>
      <c r="C20" s="63" t="s">
        <v>54</v>
      </c>
      <c r="D20" s="25"/>
      <c r="E20" s="25"/>
      <c r="F20" s="135"/>
      <c r="G20" s="24" t="s">
        <v>29</v>
      </c>
      <c r="H20" s="63" t="s">
        <v>54</v>
      </c>
      <c r="I20" s="25"/>
      <c r="J20" s="25"/>
      <c r="K20" s="26"/>
    </row>
    <row r="21" spans="1:11" ht="12">
      <c r="A21" s="136"/>
      <c r="B21" s="152" t="s">
        <v>5</v>
      </c>
      <c r="C21" s="138" t="s">
        <v>5</v>
      </c>
      <c r="D21" s="139" t="s">
        <v>18</v>
      </c>
      <c r="E21" s="142" t="s">
        <v>3</v>
      </c>
      <c r="F21" s="140" t="s">
        <v>17</v>
      </c>
      <c r="G21" s="137" t="s">
        <v>5</v>
      </c>
      <c r="H21" s="138" t="s">
        <v>5</v>
      </c>
      <c r="I21" s="139" t="s">
        <v>18</v>
      </c>
      <c r="J21" s="141" t="s">
        <v>3</v>
      </c>
      <c r="K21" s="139" t="s">
        <v>17</v>
      </c>
    </row>
    <row r="22" spans="1:11" ht="12">
      <c r="A22" s="27" t="s">
        <v>20</v>
      </c>
      <c r="B22" s="150" t="s">
        <v>9</v>
      </c>
      <c r="C22" s="28" t="s">
        <v>9</v>
      </c>
      <c r="D22" s="147" t="s">
        <v>9</v>
      </c>
      <c r="E22" s="147" t="s">
        <v>95</v>
      </c>
      <c r="F22" s="147" t="s">
        <v>95</v>
      </c>
      <c r="G22" s="147" t="s">
        <v>9</v>
      </c>
      <c r="H22" s="147" t="s">
        <v>9</v>
      </c>
      <c r="I22" s="147" t="s">
        <v>9</v>
      </c>
      <c r="J22" s="147" t="s">
        <v>95</v>
      </c>
      <c r="K22" s="28" t="s">
        <v>95</v>
      </c>
    </row>
    <row r="23" spans="1:11" ht="12">
      <c r="A23" s="134" t="s">
        <v>97</v>
      </c>
      <c r="B23" s="144">
        <f>SUM(B25:B32)</f>
        <v>5527988.21</v>
      </c>
      <c r="C23" s="130">
        <f>SUM(C25:C32)</f>
        <v>5878617.2</v>
      </c>
      <c r="D23" s="130">
        <f>C23-B23</f>
        <v>350628.9900000002</v>
      </c>
      <c r="E23" s="101">
        <f>(C23-B23)/B23*100</f>
        <v>6.342795546591809</v>
      </c>
      <c r="F23" s="148">
        <f>SUM(F25:F32)</f>
        <v>99.99999999999999</v>
      </c>
      <c r="G23" s="130">
        <f>SUM(G25:G32)</f>
        <v>2059006.6699999997</v>
      </c>
      <c r="H23" s="130">
        <f>SUM(H25:H32)</f>
        <v>2103981.95</v>
      </c>
      <c r="I23" s="130">
        <f>H23-G23</f>
        <v>44975.28000000049</v>
      </c>
      <c r="J23" s="101">
        <f>(H23-G23)/G23*100</f>
        <v>2.1843192960613624</v>
      </c>
      <c r="K23" s="148">
        <f>SUM(K25:K32)</f>
        <v>99.99999999999999</v>
      </c>
    </row>
    <row r="24" spans="1:11" ht="12">
      <c r="A24" s="134"/>
      <c r="B24" s="144"/>
      <c r="C24" s="130"/>
      <c r="D24" s="130"/>
      <c r="E24" s="146"/>
      <c r="F24" s="132"/>
      <c r="G24" s="130"/>
      <c r="H24" s="130"/>
      <c r="I24" s="130"/>
      <c r="J24" s="146"/>
      <c r="K24" s="132"/>
    </row>
    <row r="25" spans="1:11" ht="12">
      <c r="A25" s="27" t="s">
        <v>90</v>
      </c>
      <c r="B25" s="144">
        <v>221464.71</v>
      </c>
      <c r="C25" s="130">
        <v>229856.4</v>
      </c>
      <c r="D25" s="130">
        <f aca="true" t="shared" si="6" ref="D25:D30">C25-B25</f>
        <v>8391.690000000002</v>
      </c>
      <c r="E25" s="101">
        <f aca="true" t="shared" si="7" ref="E25:E30">(C25-B25)/B25*100</f>
        <v>3.7891770657275385</v>
      </c>
      <c r="F25" s="148">
        <f>C25/$C$23*100</f>
        <v>3.910041973816563</v>
      </c>
      <c r="G25" s="130">
        <v>116707.23</v>
      </c>
      <c r="H25" s="130">
        <v>116054.68</v>
      </c>
      <c r="I25" s="130">
        <f aca="true" t="shared" si="8" ref="I25:I30">H25-G25</f>
        <v>-652.5500000000029</v>
      </c>
      <c r="J25" s="101">
        <f aca="true" t="shared" si="9" ref="J25:J30">(H25-G25)/G25*100</f>
        <v>-0.5591341684658293</v>
      </c>
      <c r="K25" s="148">
        <f>H25/$H$23*100</f>
        <v>5.5159541649109665</v>
      </c>
    </row>
    <row r="26" spans="1:11" ht="12">
      <c r="A26" s="27" t="s">
        <v>91</v>
      </c>
      <c r="B26" s="144">
        <v>330407.6</v>
      </c>
      <c r="C26" s="130">
        <v>361119.22</v>
      </c>
      <c r="D26" s="130">
        <f t="shared" si="6"/>
        <v>30711.619999999995</v>
      </c>
      <c r="E26" s="101">
        <f t="shared" si="7"/>
        <v>9.295070694499763</v>
      </c>
      <c r="F26" s="148">
        <f aca="true" t="shared" si="10" ref="F26:F32">C26/$C$23*100</f>
        <v>6.142927966121012</v>
      </c>
      <c r="G26" s="130">
        <v>161496.06</v>
      </c>
      <c r="H26" s="130">
        <v>170678.7</v>
      </c>
      <c r="I26" s="130">
        <f t="shared" si="8"/>
        <v>9182.640000000014</v>
      </c>
      <c r="J26" s="101">
        <f t="shared" si="9"/>
        <v>5.685983918121602</v>
      </c>
      <c r="K26" s="148">
        <f aca="true" t="shared" si="11" ref="K26:K32">H26/$H$23*100</f>
        <v>8.112175106825417</v>
      </c>
    </row>
    <row r="27" spans="1:11" ht="12">
      <c r="A27" s="27" t="s">
        <v>92</v>
      </c>
      <c r="B27" s="144">
        <v>347993.6</v>
      </c>
      <c r="C27" s="130">
        <v>369837.87</v>
      </c>
      <c r="D27" s="130">
        <f t="shared" si="6"/>
        <v>21844.27000000002</v>
      </c>
      <c r="E27" s="101">
        <f t="shared" si="7"/>
        <v>6.2772045233015845</v>
      </c>
      <c r="F27" s="148">
        <f t="shared" si="10"/>
        <v>6.291239205029372</v>
      </c>
      <c r="G27" s="130">
        <v>157936.69</v>
      </c>
      <c r="H27" s="130">
        <v>166289.58</v>
      </c>
      <c r="I27" s="130">
        <f t="shared" si="8"/>
        <v>8352.889999999985</v>
      </c>
      <c r="J27" s="101">
        <f t="shared" si="9"/>
        <v>5.288758425923694</v>
      </c>
      <c r="K27" s="148">
        <f t="shared" si="11"/>
        <v>7.903564952161305</v>
      </c>
    </row>
    <row r="28" spans="1:11" ht="12">
      <c r="A28" s="27" t="s">
        <v>93</v>
      </c>
      <c r="B28" s="144">
        <v>1242446.11</v>
      </c>
      <c r="C28" s="130">
        <v>1309969.71</v>
      </c>
      <c r="D28" s="130">
        <f t="shared" si="6"/>
        <v>67523.59999999986</v>
      </c>
      <c r="E28" s="101">
        <f t="shared" si="7"/>
        <v>5.434730686226693</v>
      </c>
      <c r="F28" s="148">
        <f t="shared" si="10"/>
        <v>22.28363687297074</v>
      </c>
      <c r="G28" s="130">
        <v>464190.65</v>
      </c>
      <c r="H28" s="130">
        <v>479045.44</v>
      </c>
      <c r="I28" s="130">
        <f t="shared" si="8"/>
        <v>14854.789999999979</v>
      </c>
      <c r="J28" s="101">
        <f t="shared" si="9"/>
        <v>3.200148473477434</v>
      </c>
      <c r="K28" s="148">
        <f t="shared" si="11"/>
        <v>22.768514720385312</v>
      </c>
    </row>
    <row r="29" spans="1:11" ht="12">
      <c r="A29" s="27" t="s">
        <v>32</v>
      </c>
      <c r="B29" s="144">
        <v>1319219.02</v>
      </c>
      <c r="C29" s="130">
        <v>1437411.46</v>
      </c>
      <c r="D29" s="130">
        <f t="shared" si="6"/>
        <v>118192.43999999994</v>
      </c>
      <c r="E29" s="101">
        <f t="shared" si="7"/>
        <v>8.959273495010702</v>
      </c>
      <c r="F29" s="148">
        <f t="shared" si="10"/>
        <v>24.45152339567203</v>
      </c>
      <c r="G29" s="130">
        <v>498486.73</v>
      </c>
      <c r="H29" s="130">
        <v>492165.31</v>
      </c>
      <c r="I29" s="130">
        <f t="shared" si="8"/>
        <v>-6321.419999999984</v>
      </c>
      <c r="J29" s="101">
        <f t="shared" si="9"/>
        <v>-1.268122022024535</v>
      </c>
      <c r="K29" s="148">
        <f t="shared" si="11"/>
        <v>23.392088035736236</v>
      </c>
    </row>
    <row r="30" spans="1:11" ht="12">
      <c r="A30" s="27" t="s">
        <v>55</v>
      </c>
      <c r="B30" s="144">
        <v>498062.83</v>
      </c>
      <c r="C30" s="130">
        <v>580252.63</v>
      </c>
      <c r="D30" s="130">
        <f t="shared" si="6"/>
        <v>82189.79999999999</v>
      </c>
      <c r="E30" s="101">
        <f t="shared" si="7"/>
        <v>16.501893947797708</v>
      </c>
      <c r="F30" s="148">
        <f t="shared" si="10"/>
        <v>9.870563267837886</v>
      </c>
      <c r="G30" s="130">
        <v>182717.94</v>
      </c>
      <c r="H30" s="130">
        <v>234972.01</v>
      </c>
      <c r="I30" s="130">
        <f t="shared" si="8"/>
        <v>52254.07000000001</v>
      </c>
      <c r="J30" s="101">
        <f t="shared" si="9"/>
        <v>28.598215369547187</v>
      </c>
      <c r="K30" s="148">
        <f t="shared" si="11"/>
        <v>11.167967006561058</v>
      </c>
    </row>
    <row r="31" spans="1:11" ht="12">
      <c r="A31" s="27" t="s">
        <v>56</v>
      </c>
      <c r="B31" s="144">
        <v>765841.29</v>
      </c>
      <c r="C31" s="130">
        <v>865501.09</v>
      </c>
      <c r="D31" s="130">
        <f>C31-B31</f>
        <v>99659.79999999993</v>
      </c>
      <c r="E31" s="101">
        <f>(C31-B31)/B31*100</f>
        <v>13.013113983446875</v>
      </c>
      <c r="F31" s="148">
        <f t="shared" si="10"/>
        <v>14.722868670543813</v>
      </c>
      <c r="G31" s="130">
        <v>318905.61</v>
      </c>
      <c r="H31" s="130">
        <v>364769.59</v>
      </c>
      <c r="I31" s="130">
        <f>H31-G31</f>
        <v>45863.98000000004</v>
      </c>
      <c r="J31" s="101">
        <f>(H31-G31)/G31*100</f>
        <v>14.381678641526577</v>
      </c>
      <c r="K31" s="148">
        <f t="shared" si="11"/>
        <v>17.337106432876006</v>
      </c>
    </row>
    <row r="32" spans="1:11" ht="12">
      <c r="A32" s="27" t="s">
        <v>57</v>
      </c>
      <c r="B32" s="144">
        <v>802553.05</v>
      </c>
      <c r="C32" s="130">
        <v>724668.82</v>
      </c>
      <c r="D32" s="130">
        <f>C32-B32</f>
        <v>-77884.2300000001</v>
      </c>
      <c r="E32" s="101">
        <f>(C32-B32)/B32*100</f>
        <v>-9.70455847124375</v>
      </c>
      <c r="F32" s="148">
        <f t="shared" si="10"/>
        <v>12.327198648008581</v>
      </c>
      <c r="G32" s="130">
        <v>158565.76</v>
      </c>
      <c r="H32" s="130">
        <v>80006.64</v>
      </c>
      <c r="I32" s="130">
        <f>H32-G32</f>
        <v>-78559.12000000001</v>
      </c>
      <c r="J32" s="101">
        <f>(H32-G32)/G32*100</f>
        <v>-49.54355845801767</v>
      </c>
      <c r="K32" s="148">
        <f t="shared" si="11"/>
        <v>3.802629580543692</v>
      </c>
    </row>
    <row r="33" spans="1:11" ht="12">
      <c r="A33" s="136"/>
      <c r="B33" s="220"/>
      <c r="C33" s="221"/>
      <c r="D33" s="221"/>
      <c r="E33" s="218"/>
      <c r="F33" s="218"/>
      <c r="G33" s="219"/>
      <c r="H33" s="218"/>
      <c r="I33" s="218"/>
      <c r="J33" s="218"/>
      <c r="K33" s="218"/>
    </row>
    <row r="34" ht="12">
      <c r="A34" s="29"/>
    </row>
    <row r="35" ht="12">
      <c r="A35" s="23" t="s">
        <v>33</v>
      </c>
    </row>
    <row r="36" ht="12">
      <c r="A36" s="49"/>
    </row>
    <row r="37" ht="12">
      <c r="A37" s="29"/>
    </row>
    <row r="38" ht="12"/>
    <row r="39" ht="12"/>
    <row r="40" ht="12"/>
    <row r="41" ht="12"/>
    <row r="42" ht="12"/>
    <row r="43" ht="12"/>
    <row r="44" ht="12"/>
  </sheetData>
  <sheetProtection/>
  <mergeCells count="4">
    <mergeCell ref="B3:F3"/>
    <mergeCell ref="G3:K3"/>
    <mergeCell ref="B19:F19"/>
    <mergeCell ref="G19:K19"/>
  </mergeCells>
  <printOptions/>
  <pageMargins left="1.7716535433070868" right="1.7716535433070868" top="0.984251968503937" bottom="0.984251968503937" header="0.1968503937007874" footer="0.98425196850393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="75" zoomScaleNormal="75" zoomScaleSheetLayoutView="100" zoomScalePageLayoutView="0" workbookViewId="0" topLeftCell="A1">
      <selection activeCell="A2" sqref="A2"/>
    </sheetView>
  </sheetViews>
  <sheetFormatPr defaultColWidth="9.25390625" defaultRowHeight="12.75" customHeight="1"/>
  <cols>
    <col min="1" max="1" width="17.00390625" style="30" customWidth="1"/>
    <col min="2" max="2" width="6.875" style="30" customWidth="1"/>
    <col min="3" max="3" width="6.875" style="31" customWidth="1"/>
    <col min="4" max="4" width="7.50390625" style="30" customWidth="1"/>
    <col min="5" max="5" width="6.375" style="32" customWidth="1"/>
    <col min="6" max="6" width="6.375" style="30" customWidth="1"/>
    <col min="7" max="7" width="7.50390625" style="30" customWidth="1"/>
    <col min="8" max="8" width="8.25390625" style="31" customWidth="1"/>
    <col min="9" max="9" width="8.375" style="30" customWidth="1"/>
    <col min="10" max="11" width="6.375" style="30" customWidth="1"/>
    <col min="12" max="12" width="10.125" style="30" bestFit="1" customWidth="1"/>
    <col min="13" max="13" width="10.25390625" style="31" customWidth="1"/>
    <col min="14" max="14" width="9.375" style="30" customWidth="1"/>
    <col min="15" max="16" width="6.375" style="30" customWidth="1"/>
    <col min="17" max="17" width="9.375" style="30" bestFit="1" customWidth="1"/>
    <col min="18" max="18" width="9.75390625" style="31" customWidth="1"/>
    <col min="19" max="19" width="8.75390625" style="30" customWidth="1"/>
    <col min="20" max="21" width="6.375" style="30" customWidth="1"/>
    <col min="22" max="22" width="2.375" style="30" customWidth="1"/>
    <col min="23" max="16384" width="9.25390625" style="30" customWidth="1"/>
  </cols>
  <sheetData>
    <row r="1" spans="1:22" ht="17.25" customHeight="1">
      <c r="A1" s="51" t="s">
        <v>103</v>
      </c>
      <c r="V1" s="41"/>
    </row>
    <row r="2" spans="1:22" ht="17.25" customHeight="1" thickBot="1">
      <c r="A2" s="153"/>
      <c r="B2" s="153"/>
      <c r="C2" s="154"/>
      <c r="D2" s="153"/>
      <c r="E2" s="155"/>
      <c r="F2" s="153"/>
      <c r="G2" s="153"/>
      <c r="H2" s="154"/>
      <c r="I2" s="153"/>
      <c r="J2" s="153"/>
      <c r="K2" s="153"/>
      <c r="L2" s="153"/>
      <c r="M2" s="154"/>
      <c r="N2" s="153"/>
      <c r="O2" s="153"/>
      <c r="P2" s="153"/>
      <c r="Q2" s="153"/>
      <c r="R2" s="154"/>
      <c r="S2" s="153"/>
      <c r="T2" s="153"/>
      <c r="U2" s="153"/>
      <c r="V2" s="41"/>
    </row>
    <row r="3" spans="1:22" ht="17.25" customHeight="1" thickTop="1">
      <c r="A3" s="168"/>
      <c r="B3" s="208" t="s">
        <v>12</v>
      </c>
      <c r="C3" s="208"/>
      <c r="D3" s="208"/>
      <c r="E3" s="208"/>
      <c r="F3" s="209"/>
      <c r="G3" s="208" t="s">
        <v>34</v>
      </c>
      <c r="H3" s="208"/>
      <c r="I3" s="208"/>
      <c r="J3" s="208"/>
      <c r="K3" s="209"/>
      <c r="L3" s="208" t="s">
        <v>14</v>
      </c>
      <c r="M3" s="208"/>
      <c r="N3" s="208"/>
      <c r="O3" s="208"/>
      <c r="P3" s="209"/>
      <c r="Q3" s="208" t="s">
        <v>15</v>
      </c>
      <c r="R3" s="208"/>
      <c r="S3" s="208"/>
      <c r="T3" s="208"/>
      <c r="U3" s="208"/>
      <c r="V3" s="41"/>
    </row>
    <row r="4" spans="1:22" ht="17.25" customHeight="1">
      <c r="A4" s="38" t="s">
        <v>35</v>
      </c>
      <c r="B4" s="163" t="s">
        <v>29</v>
      </c>
      <c r="C4" s="33" t="s">
        <v>54</v>
      </c>
      <c r="D4" s="34"/>
      <c r="E4" s="35"/>
      <c r="F4" s="167"/>
      <c r="G4" s="163" t="s">
        <v>29</v>
      </c>
      <c r="H4" s="33" t="s">
        <v>54</v>
      </c>
      <c r="I4" s="34"/>
      <c r="J4" s="36"/>
      <c r="K4" s="165"/>
      <c r="L4" s="163" t="s">
        <v>29</v>
      </c>
      <c r="M4" s="33" t="s">
        <v>54</v>
      </c>
      <c r="N4" s="34"/>
      <c r="O4" s="36"/>
      <c r="P4" s="165"/>
      <c r="Q4" s="163" t="s">
        <v>29</v>
      </c>
      <c r="R4" s="33" t="s">
        <v>54</v>
      </c>
      <c r="S4" s="34"/>
      <c r="T4" s="36"/>
      <c r="U4" s="37"/>
      <c r="V4" s="41"/>
    </row>
    <row r="5" spans="1:22" ht="17.25" customHeight="1">
      <c r="A5" s="164"/>
      <c r="B5" s="156"/>
      <c r="C5" s="157"/>
      <c r="D5" s="158" t="s">
        <v>19</v>
      </c>
      <c r="E5" s="159" t="s">
        <v>3</v>
      </c>
      <c r="F5" s="166" t="s">
        <v>17</v>
      </c>
      <c r="G5" s="164"/>
      <c r="H5" s="160"/>
      <c r="I5" s="161" t="s">
        <v>19</v>
      </c>
      <c r="J5" s="162" t="s">
        <v>3</v>
      </c>
      <c r="K5" s="166" t="s">
        <v>17</v>
      </c>
      <c r="L5" s="164"/>
      <c r="M5" s="160"/>
      <c r="N5" s="161" t="s">
        <v>19</v>
      </c>
      <c r="O5" s="162" t="s">
        <v>3</v>
      </c>
      <c r="P5" s="166" t="s">
        <v>17</v>
      </c>
      <c r="Q5" s="164"/>
      <c r="R5" s="160"/>
      <c r="S5" s="161" t="s">
        <v>19</v>
      </c>
      <c r="T5" s="162" t="s">
        <v>3</v>
      </c>
      <c r="U5" s="162" t="s">
        <v>17</v>
      </c>
      <c r="V5" s="41"/>
    </row>
    <row r="6" spans="1:22" ht="17.25" customHeight="1">
      <c r="A6" s="38" t="s">
        <v>20</v>
      </c>
      <c r="B6" s="170"/>
      <c r="C6" s="174"/>
      <c r="D6" s="180"/>
      <c r="E6" s="182" t="s">
        <v>25</v>
      </c>
      <c r="F6" s="180" t="s">
        <v>25</v>
      </c>
      <c r="G6" s="180" t="s">
        <v>8</v>
      </c>
      <c r="H6" s="180" t="s">
        <v>8</v>
      </c>
      <c r="I6" s="180" t="s">
        <v>21</v>
      </c>
      <c r="J6" s="182" t="s">
        <v>25</v>
      </c>
      <c r="K6" s="180" t="s">
        <v>25</v>
      </c>
      <c r="L6" s="180" t="s">
        <v>9</v>
      </c>
      <c r="M6" s="180" t="s">
        <v>9</v>
      </c>
      <c r="N6" s="180" t="s">
        <v>36</v>
      </c>
      <c r="O6" s="182" t="s">
        <v>66</v>
      </c>
      <c r="P6" s="180" t="s">
        <v>66</v>
      </c>
      <c r="Q6" s="180" t="s">
        <v>9</v>
      </c>
      <c r="R6" s="180" t="s">
        <v>9</v>
      </c>
      <c r="S6" s="180" t="s">
        <v>36</v>
      </c>
      <c r="T6" s="182" t="s">
        <v>66</v>
      </c>
      <c r="U6" s="188" t="s">
        <v>66</v>
      </c>
      <c r="V6" s="41"/>
    </row>
    <row r="7" spans="1:22" ht="17.25" customHeight="1">
      <c r="A7" s="38" t="s">
        <v>37</v>
      </c>
      <c r="B7" s="171">
        <f>B9+B12+B16+B21+B25</f>
        <v>7543</v>
      </c>
      <c r="C7" s="175">
        <f>C9+C12+C16+C21+C25</f>
        <v>7508</v>
      </c>
      <c r="D7" s="130">
        <f>C7-B7</f>
        <v>-35</v>
      </c>
      <c r="E7" s="178">
        <f>(C7-B7)/B7*100</f>
        <v>-0.46400636351584246</v>
      </c>
      <c r="F7" s="183">
        <f>F9+F12+F16+F21+F25</f>
        <v>100.00000000000001</v>
      </c>
      <c r="G7" s="175">
        <f>G9+G12+G16+G21+G25</f>
        <v>204549</v>
      </c>
      <c r="H7" s="175">
        <f>H9+H12+H16+H21+H25</f>
        <v>216652</v>
      </c>
      <c r="I7" s="127">
        <f>H7-G7</f>
        <v>12103</v>
      </c>
      <c r="J7" s="178">
        <f>(H7-G7)/G7*100</f>
        <v>5.916919662281409</v>
      </c>
      <c r="K7" s="183">
        <f>K9+K12+K16+K21+K25</f>
        <v>100.00000000000001</v>
      </c>
      <c r="L7" s="175">
        <f>L9+L12+L16+L21+L25</f>
        <v>5527988.21</v>
      </c>
      <c r="M7" s="175">
        <f>M9+M12+M16+M21+M25</f>
        <v>5878617.2</v>
      </c>
      <c r="N7" s="130">
        <f>M7-L7</f>
        <v>350628.9900000002</v>
      </c>
      <c r="O7" s="178">
        <f>(M7-L7)/L7*100</f>
        <v>6.342795546591809</v>
      </c>
      <c r="P7" s="183">
        <f>P9+P12+P16+P21+P25</f>
        <v>100.00000000000001</v>
      </c>
      <c r="Q7" s="175">
        <f>Q9+Q12+Q16+Q21+Q25</f>
        <v>2059006.67</v>
      </c>
      <c r="R7" s="175">
        <f>R9+R12+R16+R21+R25</f>
        <v>2103981.95</v>
      </c>
      <c r="S7" s="130">
        <f>ROUNDDOWN(R7-Q7,0)</f>
        <v>44975</v>
      </c>
      <c r="T7" s="178">
        <f>(R7-Q7)/Q7*100</f>
        <v>2.184319296061351</v>
      </c>
      <c r="U7" s="183">
        <f>U9+U12+U16+U21+U25</f>
        <v>100</v>
      </c>
      <c r="V7" s="41"/>
    </row>
    <row r="8" spans="1:23" ht="17.25" customHeight="1">
      <c r="A8" s="38"/>
      <c r="B8" s="172"/>
      <c r="C8" s="176"/>
      <c r="D8" s="176"/>
      <c r="E8" s="39"/>
      <c r="F8" s="41"/>
      <c r="G8" s="176"/>
      <c r="H8" s="176"/>
      <c r="I8" s="185"/>
      <c r="J8" s="39"/>
      <c r="K8" s="41"/>
      <c r="L8" s="176"/>
      <c r="M8" s="176"/>
      <c r="N8" s="176"/>
      <c r="O8" s="39"/>
      <c r="P8" s="41"/>
      <c r="Q8" s="176"/>
      <c r="R8" s="176"/>
      <c r="S8" s="176"/>
      <c r="T8" s="39"/>
      <c r="U8" s="41"/>
      <c r="V8" s="41"/>
      <c r="W8" s="41"/>
    </row>
    <row r="9" spans="1:22" s="40" customFormat="1" ht="17.25" customHeight="1">
      <c r="A9" s="169" t="s">
        <v>38</v>
      </c>
      <c r="B9" s="173">
        <f>B10</f>
        <v>2248</v>
      </c>
      <c r="C9" s="177">
        <f>C10</f>
        <v>2247</v>
      </c>
      <c r="D9" s="181">
        <f>C9-B9</f>
        <v>-1</v>
      </c>
      <c r="E9" s="179">
        <f>(C9-B9)/B9*100</f>
        <v>-0.04448398576512455</v>
      </c>
      <c r="F9" s="184">
        <f>C9/C7*100</f>
        <v>29.92807671816729</v>
      </c>
      <c r="G9" s="177">
        <f>G10</f>
        <v>54492</v>
      </c>
      <c r="H9" s="177">
        <f>H10</f>
        <v>55645</v>
      </c>
      <c r="I9" s="186">
        <f>H9-G9</f>
        <v>1153</v>
      </c>
      <c r="J9" s="179">
        <f>(H9-G9)/G9*100</f>
        <v>2.115906922117008</v>
      </c>
      <c r="K9" s="184">
        <f>H9/H7*100</f>
        <v>25.68404630467293</v>
      </c>
      <c r="L9" s="177">
        <f>L10</f>
        <v>1380564.54</v>
      </c>
      <c r="M9" s="187">
        <f>M10</f>
        <v>1358582.4</v>
      </c>
      <c r="N9" s="181">
        <f>M9-L9</f>
        <v>-21982.14000000013</v>
      </c>
      <c r="O9" s="179">
        <f>(M9-L9)/L9*100</f>
        <v>-1.5922573239495295</v>
      </c>
      <c r="P9" s="184">
        <f>M9/M7*100</f>
        <v>23.110577773289947</v>
      </c>
      <c r="Q9" s="177">
        <f>Q10</f>
        <v>536812.4</v>
      </c>
      <c r="R9" s="177">
        <f>R10</f>
        <v>463133.83</v>
      </c>
      <c r="S9" s="181">
        <f>R9-Q9</f>
        <v>-73678.57</v>
      </c>
      <c r="T9" s="179">
        <f>(R9-Q9)/Q9*100</f>
        <v>-13.72519897081364</v>
      </c>
      <c r="U9" s="184">
        <f>R9/R7*100</f>
        <v>22.012253004356808</v>
      </c>
      <c r="V9" s="50"/>
    </row>
    <row r="10" spans="1:22" ht="17.25" customHeight="1">
      <c r="A10" s="38" t="s">
        <v>39</v>
      </c>
      <c r="B10" s="171">
        <v>2248</v>
      </c>
      <c r="C10" s="175">
        <v>2247</v>
      </c>
      <c r="D10" s="130">
        <f aca="true" t="shared" si="0" ref="D10:D27">C10-B10</f>
        <v>-1</v>
      </c>
      <c r="E10" s="178">
        <f aca="true" t="shared" si="1" ref="E10:E27">(C10-B10)/B10*100</f>
        <v>-0.04448398576512455</v>
      </c>
      <c r="F10" s="148">
        <f>C10/C7*100</f>
        <v>29.92807671816729</v>
      </c>
      <c r="G10" s="175">
        <v>54492</v>
      </c>
      <c r="H10" s="175">
        <v>55645</v>
      </c>
      <c r="I10" s="127">
        <f>H10-G10</f>
        <v>1153</v>
      </c>
      <c r="J10" s="178">
        <f>(H10-G10)/G10*100</f>
        <v>2.115906922117008</v>
      </c>
      <c r="K10" s="148">
        <f>H10/H7*100</f>
        <v>25.68404630467293</v>
      </c>
      <c r="L10" s="175">
        <v>1380564.54</v>
      </c>
      <c r="M10" s="175">
        <v>1358582.4</v>
      </c>
      <c r="N10" s="130">
        <f>M10-L10</f>
        <v>-21982.14000000013</v>
      </c>
      <c r="O10" s="178">
        <f>(M10-L10)/L10*100</f>
        <v>-1.5922573239495295</v>
      </c>
      <c r="P10" s="148">
        <f>M10/M7*100</f>
        <v>23.110577773289947</v>
      </c>
      <c r="Q10" s="175">
        <v>536812.4</v>
      </c>
      <c r="R10" s="175">
        <v>463133.83</v>
      </c>
      <c r="S10" s="130">
        <f>R10-Q10</f>
        <v>-73678.57</v>
      </c>
      <c r="T10" s="178">
        <f>(R10-Q10)/Q10*100</f>
        <v>-13.72519897081364</v>
      </c>
      <c r="U10" s="148">
        <f>R10/R7*100</f>
        <v>22.012253004356808</v>
      </c>
      <c r="V10" s="41"/>
    </row>
    <row r="11" spans="1:22" ht="17.25" customHeight="1">
      <c r="A11" s="38"/>
      <c r="B11" s="171"/>
      <c r="C11" s="175"/>
      <c r="D11" s="130"/>
      <c r="E11" s="178"/>
      <c r="F11" s="148"/>
      <c r="G11" s="175"/>
      <c r="H11" s="175"/>
      <c r="I11" s="127"/>
      <c r="J11" s="178"/>
      <c r="K11" s="148"/>
      <c r="L11" s="175"/>
      <c r="M11" s="175"/>
      <c r="N11" s="130"/>
      <c r="O11" s="178"/>
      <c r="P11" s="148"/>
      <c r="Q11" s="175"/>
      <c r="R11" s="175"/>
      <c r="S11" s="130"/>
      <c r="T11" s="178"/>
      <c r="U11" s="148"/>
      <c r="V11" s="41"/>
    </row>
    <row r="12" spans="1:22" s="40" customFormat="1" ht="17.25" customHeight="1">
      <c r="A12" s="169" t="s">
        <v>40</v>
      </c>
      <c r="B12" s="173">
        <f>B13+B14</f>
        <v>1424</v>
      </c>
      <c r="C12" s="177">
        <f>SUM(C13:C14)</f>
        <v>1443</v>
      </c>
      <c r="D12" s="181">
        <f t="shared" si="0"/>
        <v>19</v>
      </c>
      <c r="E12" s="179">
        <f t="shared" si="1"/>
        <v>1.3342696629213482</v>
      </c>
      <c r="F12" s="184">
        <f>C12/C7*100</f>
        <v>19.219499200852425</v>
      </c>
      <c r="G12" s="177">
        <f>SUM(G13:G14)</f>
        <v>45728</v>
      </c>
      <c r="H12" s="177">
        <f>SUM(H13:H14)</f>
        <v>49658</v>
      </c>
      <c r="I12" s="186">
        <f>H12-G12</f>
        <v>3930</v>
      </c>
      <c r="J12" s="179">
        <f>(H12-G12)/G12*100</f>
        <v>8.594296710986704</v>
      </c>
      <c r="K12" s="184">
        <f>H12/H7*100</f>
        <v>22.92062847331204</v>
      </c>
      <c r="L12" s="177">
        <f>SUM(L13:L14)</f>
        <v>1309975.04</v>
      </c>
      <c r="M12" s="177">
        <f>SUM(M13:M14)</f>
        <v>1450704.05</v>
      </c>
      <c r="N12" s="181">
        <f>M12-L12</f>
        <v>140729.01</v>
      </c>
      <c r="O12" s="179">
        <f>(M12-L12)/L12*100</f>
        <v>10.742877207797791</v>
      </c>
      <c r="P12" s="184">
        <f>M12/M7*100</f>
        <v>24.677641027553214</v>
      </c>
      <c r="Q12" s="177">
        <f>SUM(Q13:Q14)</f>
        <v>506135.16000000003</v>
      </c>
      <c r="R12" s="177">
        <f>SUM(R13:R14)</f>
        <v>557551.24</v>
      </c>
      <c r="S12" s="181">
        <f>R12-Q12</f>
        <v>51416.07999999996</v>
      </c>
      <c r="T12" s="179">
        <f>(R12-Q12)/Q12*100</f>
        <v>10.158567130566459</v>
      </c>
      <c r="U12" s="184">
        <f>R12/R7*100</f>
        <v>26.499810989348077</v>
      </c>
      <c r="V12" s="50"/>
    </row>
    <row r="13" spans="1:22" ht="17.25" customHeight="1">
      <c r="A13" s="38" t="s">
        <v>41</v>
      </c>
      <c r="B13" s="171">
        <v>1168</v>
      </c>
      <c r="C13" s="175">
        <v>1196</v>
      </c>
      <c r="D13" s="130">
        <f t="shared" si="0"/>
        <v>28</v>
      </c>
      <c r="E13" s="178">
        <f t="shared" si="1"/>
        <v>2.3972602739726026</v>
      </c>
      <c r="F13" s="148">
        <f>C13/C7*100</f>
        <v>15.929675013319125</v>
      </c>
      <c r="G13" s="175">
        <v>37125</v>
      </c>
      <c r="H13" s="175">
        <v>40809</v>
      </c>
      <c r="I13" s="127">
        <f>H13-G13</f>
        <v>3684</v>
      </c>
      <c r="J13" s="178">
        <f>(H13-G13)/G13*100</f>
        <v>9.923232323232323</v>
      </c>
      <c r="K13" s="148">
        <f>H13/H7*100</f>
        <v>18.8361981426435</v>
      </c>
      <c r="L13" s="175">
        <v>1107126.42</v>
      </c>
      <c r="M13" s="175">
        <v>1232093.86</v>
      </c>
      <c r="N13" s="130">
        <f>M13-L13</f>
        <v>124967.44000000018</v>
      </c>
      <c r="O13" s="178">
        <f>(M13-L13)/L13*100</f>
        <v>11.28754925747325</v>
      </c>
      <c r="P13" s="148">
        <f>M13/M7*100</f>
        <v>20.958906118261964</v>
      </c>
      <c r="Q13" s="175">
        <v>410005.75</v>
      </c>
      <c r="R13" s="175">
        <v>467113.42</v>
      </c>
      <c r="S13" s="130">
        <f>R13-Q13</f>
        <v>57107.669999999984</v>
      </c>
      <c r="T13" s="178">
        <f>(R13-Q13)/Q13*100</f>
        <v>13.928504661215113</v>
      </c>
      <c r="U13" s="148">
        <f>R13/R7*100</f>
        <v>22.201398638424628</v>
      </c>
      <c r="V13" s="41"/>
    </row>
    <row r="14" spans="1:22" ht="17.25" customHeight="1">
      <c r="A14" s="38" t="s">
        <v>42</v>
      </c>
      <c r="B14" s="171">
        <v>256</v>
      </c>
      <c r="C14" s="175">
        <v>247</v>
      </c>
      <c r="D14" s="130">
        <f t="shared" si="0"/>
        <v>-9</v>
      </c>
      <c r="E14" s="178">
        <f t="shared" si="1"/>
        <v>-3.515625</v>
      </c>
      <c r="F14" s="148">
        <f>C14/C7*100</f>
        <v>3.289824187533298</v>
      </c>
      <c r="G14" s="175">
        <v>8603</v>
      </c>
      <c r="H14" s="175">
        <v>8849</v>
      </c>
      <c r="I14" s="127">
        <f>H14-G14</f>
        <v>246</v>
      </c>
      <c r="J14" s="178">
        <f>(H14-G14)/G14*100</f>
        <v>2.8594676275717776</v>
      </c>
      <c r="K14" s="148">
        <f>H14/H7*100</f>
        <v>4.084430330668538</v>
      </c>
      <c r="L14" s="175">
        <v>202848.62</v>
      </c>
      <c r="M14" s="175">
        <v>218610.19</v>
      </c>
      <c r="N14" s="130">
        <f>M14-L14</f>
        <v>15761.570000000007</v>
      </c>
      <c r="O14" s="178">
        <f>(M14-L14)/L14*100</f>
        <v>7.7701144824155115</v>
      </c>
      <c r="P14" s="148">
        <f>M14/M7*100</f>
        <v>3.7187349092912525</v>
      </c>
      <c r="Q14" s="175">
        <v>96129.41</v>
      </c>
      <c r="R14" s="175">
        <v>90437.82</v>
      </c>
      <c r="S14" s="130">
        <f>R14-Q14</f>
        <v>-5691.5899999999965</v>
      </c>
      <c r="T14" s="178">
        <f>(R14-Q14)/Q14*100</f>
        <v>-5.92075827782569</v>
      </c>
      <c r="U14" s="148">
        <f>R14/R7*100</f>
        <v>4.298412350923448</v>
      </c>
      <c r="V14" s="41"/>
    </row>
    <row r="15" spans="1:22" ht="17.25" customHeight="1">
      <c r="A15" s="38"/>
      <c r="B15" s="171"/>
      <c r="C15" s="175"/>
      <c r="D15" s="130"/>
      <c r="E15" s="178"/>
      <c r="F15" s="148"/>
      <c r="G15" s="175"/>
      <c r="H15" s="175"/>
      <c r="I15" s="127"/>
      <c r="J15" s="178"/>
      <c r="K15" s="148"/>
      <c r="L15" s="175"/>
      <c r="M15" s="175"/>
      <c r="N15" s="130"/>
      <c r="O15" s="178"/>
      <c r="P15" s="148"/>
      <c r="Q15" s="175"/>
      <c r="R15" s="175"/>
      <c r="S15" s="130"/>
      <c r="T15" s="178"/>
      <c r="U15" s="148"/>
      <c r="V15" s="41"/>
    </row>
    <row r="16" spans="1:22" s="40" customFormat="1" ht="17.25" customHeight="1">
      <c r="A16" s="169" t="s">
        <v>43</v>
      </c>
      <c r="B16" s="173">
        <f>B17+B18+B19</f>
        <v>1763</v>
      </c>
      <c r="C16" s="177">
        <f>SUM(C17:C19)</f>
        <v>1790</v>
      </c>
      <c r="D16" s="181">
        <f t="shared" si="0"/>
        <v>27</v>
      </c>
      <c r="E16" s="179">
        <f t="shared" si="1"/>
        <v>1.5314804310833807</v>
      </c>
      <c r="F16" s="184">
        <f>C16/C7*100</f>
        <v>23.84123601491742</v>
      </c>
      <c r="G16" s="177">
        <f>SUM(G17:G19)</f>
        <v>55194</v>
      </c>
      <c r="H16" s="177">
        <f>SUM(H17:H19)</f>
        <v>61122</v>
      </c>
      <c r="I16" s="186">
        <f>H16-G16</f>
        <v>5928</v>
      </c>
      <c r="J16" s="179">
        <f>(H16-G16)/G16*100</f>
        <v>10.740297858462876</v>
      </c>
      <c r="K16" s="184">
        <f>H16/H7*100</f>
        <v>28.212063585842735</v>
      </c>
      <c r="L16" s="177">
        <f>SUM(L17:L19)</f>
        <v>1704750.1700000002</v>
      </c>
      <c r="M16" s="177">
        <f>SUM(M17:M19)</f>
        <v>1867200.4500000002</v>
      </c>
      <c r="N16" s="181">
        <f>M16-L16</f>
        <v>162450.28000000003</v>
      </c>
      <c r="O16" s="179">
        <f>(M16-L16)/L16*100</f>
        <v>9.529271963644973</v>
      </c>
      <c r="P16" s="184">
        <f>M16/M7*100</f>
        <v>31.762579301812682</v>
      </c>
      <c r="Q16" s="177">
        <f>SUM(Q17:Q19)</f>
        <v>540444.59</v>
      </c>
      <c r="R16" s="177">
        <f>SUM(R17:R19)</f>
        <v>642002.06</v>
      </c>
      <c r="S16" s="181">
        <f>R16-Q16</f>
        <v>101557.47000000009</v>
      </c>
      <c r="T16" s="179">
        <f>(R16-Q16)/Q16*100</f>
        <v>18.791467595225644</v>
      </c>
      <c r="U16" s="184">
        <f>R16/R7*100</f>
        <v>30.513667667158455</v>
      </c>
      <c r="V16" s="50"/>
    </row>
    <row r="17" spans="1:22" ht="17.25" customHeight="1">
      <c r="A17" s="38" t="s">
        <v>44</v>
      </c>
      <c r="B17" s="171">
        <v>836</v>
      </c>
      <c r="C17" s="175">
        <v>850</v>
      </c>
      <c r="D17" s="130">
        <f t="shared" si="0"/>
        <v>14</v>
      </c>
      <c r="E17" s="178">
        <f t="shared" si="1"/>
        <v>1.674641148325359</v>
      </c>
      <c r="F17" s="148">
        <f>C17/C7*100</f>
        <v>11.321257325519445</v>
      </c>
      <c r="G17" s="175">
        <v>18972</v>
      </c>
      <c r="H17" s="175">
        <v>20776</v>
      </c>
      <c r="I17" s="127">
        <f>H17-G17</f>
        <v>1804</v>
      </c>
      <c r="J17" s="178">
        <f>(H17-G17)/G17*100</f>
        <v>9.508749736453721</v>
      </c>
      <c r="K17" s="148">
        <f>H17/H7*100</f>
        <v>9.58957221719624</v>
      </c>
      <c r="L17" s="175">
        <v>434865.59</v>
      </c>
      <c r="M17" s="175">
        <v>462537.21</v>
      </c>
      <c r="N17" s="130">
        <f>M17-L17</f>
        <v>27671.619999999995</v>
      </c>
      <c r="O17" s="178">
        <f>(M17-L17)/L17*100</f>
        <v>6.363258127643531</v>
      </c>
      <c r="P17" s="148">
        <f>M17/M7*100</f>
        <v>7.868129430165991</v>
      </c>
      <c r="Q17" s="175">
        <v>179248.85</v>
      </c>
      <c r="R17" s="175">
        <v>185709.66</v>
      </c>
      <c r="S17" s="130">
        <f>R17-Q17</f>
        <v>6460.809999999998</v>
      </c>
      <c r="T17" s="178">
        <f>(R17-Q17)/Q17*100</f>
        <v>3.604380167571506</v>
      </c>
      <c r="U17" s="148">
        <f>R17/R7*100</f>
        <v>8.826580475179457</v>
      </c>
      <c r="V17" s="41"/>
    </row>
    <row r="18" spans="1:22" ht="17.25" customHeight="1">
      <c r="A18" s="38" t="s">
        <v>45</v>
      </c>
      <c r="B18" s="171">
        <v>205</v>
      </c>
      <c r="C18" s="175">
        <v>195</v>
      </c>
      <c r="D18" s="130">
        <f t="shared" si="0"/>
        <v>-10</v>
      </c>
      <c r="E18" s="178">
        <f t="shared" si="1"/>
        <v>-4.878048780487805</v>
      </c>
      <c r="F18" s="148">
        <f>C18/C7*100</f>
        <v>2.597229621736814</v>
      </c>
      <c r="G18" s="175">
        <v>4156</v>
      </c>
      <c r="H18" s="175">
        <v>4033</v>
      </c>
      <c r="I18" s="127">
        <f>H18-G18</f>
        <v>-123</v>
      </c>
      <c r="J18" s="178">
        <f>(H18-G18)/G18*100</f>
        <v>-2.9595765158806544</v>
      </c>
      <c r="K18" s="148">
        <f>H18/H7*100</f>
        <v>1.861510625334638</v>
      </c>
      <c r="L18" s="175">
        <v>79610.52</v>
      </c>
      <c r="M18" s="175">
        <v>80802.7</v>
      </c>
      <c r="N18" s="130">
        <f>M18-L18</f>
        <v>1192.179999999993</v>
      </c>
      <c r="O18" s="178">
        <f>(M18-L18)/L18*100</f>
        <v>1.497515654966194</v>
      </c>
      <c r="P18" s="148">
        <f>M18/M7*100</f>
        <v>1.3745188239166175</v>
      </c>
      <c r="Q18" s="175">
        <v>34584.58</v>
      </c>
      <c r="R18" s="175">
        <v>34561.94</v>
      </c>
      <c r="S18" s="130">
        <f>R18-Q18</f>
        <v>-22.639999999999418</v>
      </c>
      <c r="T18" s="178">
        <f>(R18-Q18)/Q18*100</f>
        <v>-0.06546270042891779</v>
      </c>
      <c r="U18" s="148">
        <f>R18/R7*100</f>
        <v>1.6426918491387248</v>
      </c>
      <c r="V18" s="41"/>
    </row>
    <row r="19" spans="1:22" ht="17.25" customHeight="1">
      <c r="A19" s="38" t="s">
        <v>46</v>
      </c>
      <c r="B19" s="171">
        <v>722</v>
      </c>
      <c r="C19" s="175">
        <v>745</v>
      </c>
      <c r="D19" s="130">
        <f t="shared" si="0"/>
        <v>23</v>
      </c>
      <c r="E19" s="178">
        <f t="shared" si="1"/>
        <v>3.1855955678670362</v>
      </c>
      <c r="F19" s="148">
        <f>C19/C7*100</f>
        <v>9.922749067661162</v>
      </c>
      <c r="G19" s="175">
        <v>32066</v>
      </c>
      <c r="H19" s="175">
        <v>36313</v>
      </c>
      <c r="I19" s="127">
        <f>H19-G19</f>
        <v>4247</v>
      </c>
      <c r="J19" s="178">
        <f>(H19-G19)/G19*100</f>
        <v>13.244558098920974</v>
      </c>
      <c r="K19" s="148">
        <f>H19/H7*100</f>
        <v>16.760980743311855</v>
      </c>
      <c r="L19" s="175">
        <v>1190274.06</v>
      </c>
      <c r="M19" s="175">
        <v>1323860.54</v>
      </c>
      <c r="N19" s="130">
        <f>M19-L19</f>
        <v>133586.47999999998</v>
      </c>
      <c r="O19" s="178">
        <f>(M19-L19)/L19*100</f>
        <v>11.223169897527631</v>
      </c>
      <c r="P19" s="148">
        <f>M19/M7*100</f>
        <v>22.51993104773007</v>
      </c>
      <c r="Q19" s="175">
        <v>326611.16</v>
      </c>
      <c r="R19" s="175">
        <v>421730.46</v>
      </c>
      <c r="S19" s="130">
        <f>R19-Q19</f>
        <v>95119.30000000005</v>
      </c>
      <c r="T19" s="178">
        <f>(R19-Q19)/Q19*100</f>
        <v>29.123101611102342</v>
      </c>
      <c r="U19" s="148">
        <f>R19/R7*100</f>
        <v>20.044395342840275</v>
      </c>
      <c r="V19" s="41"/>
    </row>
    <row r="20" spans="1:22" ht="17.25" customHeight="1">
      <c r="A20" s="38"/>
      <c r="B20" s="171"/>
      <c r="C20" s="175"/>
      <c r="D20" s="130"/>
      <c r="E20" s="178"/>
      <c r="F20" s="148"/>
      <c r="G20" s="175"/>
      <c r="H20" s="175"/>
      <c r="I20" s="127"/>
      <c r="J20" s="178"/>
      <c r="K20" s="148"/>
      <c r="L20" s="175"/>
      <c r="M20" s="175"/>
      <c r="N20" s="130"/>
      <c r="O20" s="178"/>
      <c r="P20" s="148"/>
      <c r="Q20" s="175"/>
      <c r="R20" s="175"/>
      <c r="S20" s="130"/>
      <c r="T20" s="178"/>
      <c r="U20" s="148"/>
      <c r="V20" s="41"/>
    </row>
    <row r="21" spans="1:22" s="40" customFormat="1" ht="17.25" customHeight="1">
      <c r="A21" s="169" t="s">
        <v>47</v>
      </c>
      <c r="B21" s="173">
        <f>B22+B23</f>
        <v>1604</v>
      </c>
      <c r="C21" s="177">
        <f>SUM(C22:C23)</f>
        <v>1547</v>
      </c>
      <c r="D21" s="181">
        <f t="shared" si="0"/>
        <v>-57</v>
      </c>
      <c r="E21" s="179">
        <f t="shared" si="1"/>
        <v>-3.5536159600997506</v>
      </c>
      <c r="F21" s="184">
        <f>C21/C7*100</f>
        <v>20.60468833244539</v>
      </c>
      <c r="G21" s="177">
        <f>SUM(G22:G23)</f>
        <v>37150</v>
      </c>
      <c r="H21" s="177">
        <f>SUM(H22:H23)</f>
        <v>38003</v>
      </c>
      <c r="I21" s="186">
        <f>H21-G21</f>
        <v>853</v>
      </c>
      <c r="J21" s="179">
        <f>(H21-G21)/G21*100</f>
        <v>2.2960969044414536</v>
      </c>
      <c r="K21" s="184">
        <f>H21/H7*100</f>
        <v>17.54103354688625</v>
      </c>
      <c r="L21" s="177">
        <f>SUM(L22:L23)</f>
        <v>872009.15</v>
      </c>
      <c r="M21" s="177">
        <f>SUM(M22:M23)</f>
        <v>914162.77</v>
      </c>
      <c r="N21" s="181">
        <f>M21-L21</f>
        <v>42153.619999999995</v>
      </c>
      <c r="O21" s="179">
        <f>(M21-L21)/L21*100</f>
        <v>4.834080009366874</v>
      </c>
      <c r="P21" s="184">
        <f>M21/M7*100</f>
        <v>15.550642930109483</v>
      </c>
      <c r="Q21" s="177">
        <f>SUM(Q22:Q23)</f>
        <v>370580</v>
      </c>
      <c r="R21" s="177">
        <f>SUM(R22:R23)</f>
        <v>325506.08999999997</v>
      </c>
      <c r="S21" s="181">
        <f>R21-Q21</f>
        <v>-45073.91000000003</v>
      </c>
      <c r="T21" s="179">
        <f>(R21-Q21)/Q21*100</f>
        <v>-12.163071401586711</v>
      </c>
      <c r="U21" s="184">
        <f>R21/R7*100</f>
        <v>15.470954491791144</v>
      </c>
      <c r="V21" s="50"/>
    </row>
    <row r="22" spans="1:22" ht="17.25" customHeight="1">
      <c r="A22" s="38" t="s">
        <v>48</v>
      </c>
      <c r="B22" s="171">
        <v>1034</v>
      </c>
      <c r="C22" s="175">
        <v>989</v>
      </c>
      <c r="D22" s="130">
        <f t="shared" si="0"/>
        <v>-45</v>
      </c>
      <c r="E22" s="178">
        <f t="shared" si="1"/>
        <v>-4.352030947775629</v>
      </c>
      <c r="F22" s="148">
        <f>C22/C7*100</f>
        <v>13.172615876398508</v>
      </c>
      <c r="G22" s="175">
        <v>17155</v>
      </c>
      <c r="H22" s="175">
        <v>17124</v>
      </c>
      <c r="I22" s="127">
        <f>H22-G22</f>
        <v>-31</v>
      </c>
      <c r="J22" s="178">
        <f>(H22-G22)/G22*100</f>
        <v>-0.18070533372194694</v>
      </c>
      <c r="K22" s="148">
        <f>H22/H7*100</f>
        <v>7.903919649945534</v>
      </c>
      <c r="L22" s="175">
        <v>269433.88</v>
      </c>
      <c r="M22" s="175">
        <v>311359.23</v>
      </c>
      <c r="N22" s="130">
        <f>M22-L22</f>
        <v>41925.34999999998</v>
      </c>
      <c r="O22" s="178">
        <f>(M22-L22)/L22*100</f>
        <v>15.56053381259995</v>
      </c>
      <c r="P22" s="148">
        <f>M22/M7*100</f>
        <v>5.296470571344567</v>
      </c>
      <c r="Q22" s="175">
        <v>112699.9</v>
      </c>
      <c r="R22" s="175">
        <v>120860.51</v>
      </c>
      <c r="S22" s="130">
        <f>R22-Q22</f>
        <v>8160.610000000001</v>
      </c>
      <c r="T22" s="178">
        <f>(R22-Q22)/Q22*100</f>
        <v>7.241009086964585</v>
      </c>
      <c r="U22" s="148">
        <f>R22/R7*100</f>
        <v>5.744370097851837</v>
      </c>
      <c r="V22" s="41"/>
    </row>
    <row r="23" spans="1:22" ht="17.25" customHeight="1">
      <c r="A23" s="194" t="s">
        <v>104</v>
      </c>
      <c r="B23" s="171">
        <v>570</v>
      </c>
      <c r="C23" s="175">
        <v>558</v>
      </c>
      <c r="D23" s="130">
        <f t="shared" si="0"/>
        <v>-12</v>
      </c>
      <c r="E23" s="178">
        <f t="shared" si="1"/>
        <v>-2.1052631578947367</v>
      </c>
      <c r="F23" s="148">
        <f>C23/C7*100</f>
        <v>7.432072456046883</v>
      </c>
      <c r="G23" s="175">
        <v>19995</v>
      </c>
      <c r="H23" s="175">
        <v>20879</v>
      </c>
      <c r="I23" s="127">
        <f>H23-G23</f>
        <v>884</v>
      </c>
      <c r="J23" s="178">
        <f>(H23-G23)/G23*100</f>
        <v>4.4211052763190795</v>
      </c>
      <c r="K23" s="148">
        <f>H23/H7*100</f>
        <v>9.637113896940717</v>
      </c>
      <c r="L23" s="175">
        <v>602575.27</v>
      </c>
      <c r="M23" s="175">
        <v>602803.54</v>
      </c>
      <c r="N23" s="130">
        <f>M23-L23</f>
        <v>228.27000000001863</v>
      </c>
      <c r="O23" s="178">
        <f>(M23-L23)/L23*100</f>
        <v>0.03788240430112882</v>
      </c>
      <c r="P23" s="148">
        <f>M23/M7*100</f>
        <v>10.254172358764915</v>
      </c>
      <c r="Q23" s="175">
        <v>257880.1</v>
      </c>
      <c r="R23" s="175">
        <v>204645.58</v>
      </c>
      <c r="S23" s="130">
        <f>R23-Q23</f>
        <v>-53234.52000000002</v>
      </c>
      <c r="T23" s="178">
        <f>(R23-Q23)/Q23*100</f>
        <v>-20.643128337549125</v>
      </c>
      <c r="U23" s="148">
        <f>R23/R7*100</f>
        <v>9.72658439393931</v>
      </c>
      <c r="V23" s="41"/>
    </row>
    <row r="24" spans="1:22" ht="17.25" customHeight="1">
      <c r="A24" s="38"/>
      <c r="B24" s="171"/>
      <c r="C24" s="175"/>
      <c r="D24" s="130"/>
      <c r="E24" s="178"/>
      <c r="F24" s="148"/>
      <c r="G24" s="175"/>
      <c r="H24" s="175"/>
      <c r="I24" s="127"/>
      <c r="J24" s="178"/>
      <c r="K24" s="148"/>
      <c r="L24" s="175"/>
      <c r="M24" s="175"/>
      <c r="N24" s="130"/>
      <c r="O24" s="178"/>
      <c r="P24" s="148"/>
      <c r="Q24" s="175"/>
      <c r="R24" s="175"/>
      <c r="S24" s="130"/>
      <c r="T24" s="178"/>
      <c r="U24" s="148"/>
      <c r="V24" s="41"/>
    </row>
    <row r="25" spans="1:22" s="40" customFormat="1" ht="17.25" customHeight="1">
      <c r="A25" s="169" t="s">
        <v>49</v>
      </c>
      <c r="B25" s="173">
        <f>B26+B27</f>
        <v>504</v>
      </c>
      <c r="C25" s="177">
        <f>SUM(C26:C27)</f>
        <v>481</v>
      </c>
      <c r="D25" s="181">
        <f t="shared" si="0"/>
        <v>-23</v>
      </c>
      <c r="E25" s="179">
        <f t="shared" si="1"/>
        <v>-4.563492063492063</v>
      </c>
      <c r="F25" s="184">
        <f>C25/C7*100</f>
        <v>6.406499733617475</v>
      </c>
      <c r="G25" s="177">
        <f>SUM(G26:G27)</f>
        <v>11985</v>
      </c>
      <c r="H25" s="177">
        <f>SUM(H26:H27)</f>
        <v>12224</v>
      </c>
      <c r="I25" s="186">
        <f>H25-G25</f>
        <v>239</v>
      </c>
      <c r="J25" s="179">
        <f>(H25-G25)/G25*100</f>
        <v>1.994159365874009</v>
      </c>
      <c r="K25" s="184">
        <f>H25/H7*100</f>
        <v>5.642228089286044</v>
      </c>
      <c r="L25" s="177">
        <f>SUM(L26:L27)</f>
        <v>260689.31</v>
      </c>
      <c r="M25" s="177">
        <f>SUM(M26:M27)</f>
        <v>287967.52999999997</v>
      </c>
      <c r="N25" s="181">
        <f>M25-L25</f>
        <v>27278.219999999972</v>
      </c>
      <c r="O25" s="179">
        <f>(M25-L25)/L25*100</f>
        <v>10.463881315271413</v>
      </c>
      <c r="P25" s="184">
        <f>M25/M7*100</f>
        <v>4.898558967234675</v>
      </c>
      <c r="Q25" s="177">
        <f>SUM(Q26:Q27)</f>
        <v>105034.51999999999</v>
      </c>
      <c r="R25" s="177">
        <f>SUM(R26:R27)</f>
        <v>115788.73</v>
      </c>
      <c r="S25" s="181">
        <f>R25-Q25</f>
        <v>10754.210000000006</v>
      </c>
      <c r="T25" s="179">
        <f>(R25-Q25)/Q25*100</f>
        <v>10.238738654682296</v>
      </c>
      <c r="U25" s="184">
        <f>R25/R7*100</f>
        <v>5.503313847345505</v>
      </c>
      <c r="V25" s="50"/>
    </row>
    <row r="26" spans="1:22" ht="17.25" customHeight="1">
      <c r="A26" s="38" t="s">
        <v>50</v>
      </c>
      <c r="B26" s="171">
        <v>158</v>
      </c>
      <c r="C26" s="175">
        <v>150</v>
      </c>
      <c r="D26" s="130">
        <f t="shared" si="0"/>
        <v>-8</v>
      </c>
      <c r="E26" s="178">
        <f t="shared" si="1"/>
        <v>-5.063291139240507</v>
      </c>
      <c r="F26" s="148">
        <f>C26/C7*100</f>
        <v>1.9978689397975493</v>
      </c>
      <c r="G26" s="175">
        <v>3532</v>
      </c>
      <c r="H26" s="175">
        <v>3594</v>
      </c>
      <c r="I26" s="127">
        <f>H26-G26</f>
        <v>62</v>
      </c>
      <c r="J26" s="178">
        <f>(H26-G26)/G26*100</f>
        <v>1.7553793884484712</v>
      </c>
      <c r="K26" s="148">
        <f>H26/H7*100</f>
        <v>1.658881524287798</v>
      </c>
      <c r="L26" s="175">
        <v>57214.18</v>
      </c>
      <c r="M26" s="175">
        <v>62148.57</v>
      </c>
      <c r="N26" s="130">
        <f>M26-L26</f>
        <v>4934.389999999999</v>
      </c>
      <c r="O26" s="178">
        <f>(M26-L26)/L26*100</f>
        <v>8.624417932757227</v>
      </c>
      <c r="P26" s="148">
        <f>M26/M7*100</f>
        <v>1.0571970904994459</v>
      </c>
      <c r="Q26" s="175">
        <v>22170.73</v>
      </c>
      <c r="R26" s="175">
        <v>24912.42</v>
      </c>
      <c r="S26" s="130">
        <f>R26-Q26</f>
        <v>2741.6899999999987</v>
      </c>
      <c r="T26" s="178">
        <f>(R26-Q26)/Q26*100</f>
        <v>12.36625947814979</v>
      </c>
      <c r="U26" s="148">
        <f>R26/R7*100</f>
        <v>1.184060538161936</v>
      </c>
      <c r="V26" s="41"/>
    </row>
    <row r="27" spans="1:22" ht="17.25" customHeight="1">
      <c r="A27" s="38" t="s">
        <v>51</v>
      </c>
      <c r="B27" s="171">
        <v>346</v>
      </c>
      <c r="C27" s="175">
        <v>331</v>
      </c>
      <c r="D27" s="130">
        <f t="shared" si="0"/>
        <v>-15</v>
      </c>
      <c r="E27" s="178">
        <f t="shared" si="1"/>
        <v>-4.335260115606936</v>
      </c>
      <c r="F27" s="148">
        <f>C27/C7*100</f>
        <v>4.408630793819925</v>
      </c>
      <c r="G27" s="175">
        <v>8453</v>
      </c>
      <c r="H27" s="175">
        <v>8630</v>
      </c>
      <c r="I27" s="127">
        <f>H27-G27</f>
        <v>177</v>
      </c>
      <c r="J27" s="178">
        <f>(H27-G27)/G27*100</f>
        <v>2.093931148704602</v>
      </c>
      <c r="K27" s="148">
        <f>H27/H7*100</f>
        <v>3.983346564998246</v>
      </c>
      <c r="L27" s="175">
        <v>203475.13</v>
      </c>
      <c r="M27" s="175">
        <v>225818.96</v>
      </c>
      <c r="N27" s="130">
        <f>M27-L27</f>
        <v>22343.829999999987</v>
      </c>
      <c r="O27" s="178">
        <f>(M27-L27)/L27*100</f>
        <v>10.981111057651118</v>
      </c>
      <c r="P27" s="148">
        <f>M27/M7*100</f>
        <v>3.841361876735229</v>
      </c>
      <c r="Q27" s="175">
        <v>82863.79</v>
      </c>
      <c r="R27" s="175">
        <v>90876.31</v>
      </c>
      <c r="S27" s="130">
        <f>R27-Q27</f>
        <v>8012.520000000004</v>
      </c>
      <c r="T27" s="178">
        <f>(R27-Q27)/Q27*100</f>
        <v>9.669507030754936</v>
      </c>
      <c r="U27" s="148">
        <f>R27/R7*100</f>
        <v>4.319253309183569</v>
      </c>
      <c r="V27" s="41"/>
    </row>
    <row r="28" spans="1:22" ht="17.25" customHeight="1">
      <c r="A28" s="164"/>
      <c r="B28" s="222"/>
      <c r="C28" s="156"/>
      <c r="D28" s="156"/>
      <c r="E28" s="159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41"/>
    </row>
    <row r="29" spans="1:22" ht="12.75" customHeight="1">
      <c r="A29" s="41"/>
      <c r="B29" s="41"/>
      <c r="C29" s="42"/>
      <c r="D29" s="41"/>
      <c r="E29" s="189"/>
      <c r="F29" s="41"/>
      <c r="G29" s="41"/>
      <c r="H29" s="42"/>
      <c r="I29" s="41"/>
      <c r="J29" s="41"/>
      <c r="K29" s="41"/>
      <c r="L29" s="41"/>
      <c r="M29" s="42"/>
      <c r="N29" s="41"/>
      <c r="O29" s="41"/>
      <c r="P29" s="41"/>
      <c r="Q29" s="41"/>
      <c r="R29" s="42"/>
      <c r="S29" s="41"/>
      <c r="T29" s="41"/>
      <c r="U29" s="41"/>
      <c r="V29" s="41"/>
    </row>
    <row r="30" ht="12.75" customHeight="1">
      <c r="A30" s="43" t="s">
        <v>33</v>
      </c>
    </row>
    <row r="31" ht="12.75" customHeight="1">
      <c r="A31" s="41"/>
    </row>
    <row r="32" ht="12.75" customHeight="1">
      <c r="A32" s="41"/>
    </row>
    <row r="33" ht="12.75" customHeight="1">
      <c r="A33" s="41"/>
    </row>
    <row r="34" ht="12.75" customHeight="1">
      <c r="A34" s="41"/>
    </row>
    <row r="35" ht="12.75" customHeight="1">
      <c r="A35" s="41"/>
    </row>
    <row r="36" ht="12.75" customHeight="1">
      <c r="A36" s="41"/>
    </row>
    <row r="37" ht="12.75" customHeight="1">
      <c r="A37" s="41"/>
    </row>
    <row r="38" ht="12.75" customHeight="1">
      <c r="A38" s="41"/>
    </row>
    <row r="39" ht="12.75" customHeight="1">
      <c r="A39" s="41"/>
    </row>
  </sheetData>
  <sheetProtection/>
  <mergeCells count="4">
    <mergeCell ref="B3:F3"/>
    <mergeCell ref="G3:K3"/>
    <mergeCell ref="L3:P3"/>
    <mergeCell ref="Q3:U3"/>
  </mergeCells>
  <printOptions/>
  <pageMargins left="0.5118110236220472" right="0.3937007874015748" top="0.984251968503937" bottom="0.984251968503937" header="0.31496062992125984" footer="0.984251968503937"/>
  <pageSetup firstPageNumber="4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岐阜県</cp:lastModifiedBy>
  <cp:lastPrinted>2008-12-09T00:57:44Z</cp:lastPrinted>
  <dcterms:created xsi:type="dcterms:W3CDTF">2003-08-07T04:41:09Z</dcterms:created>
  <dcterms:modified xsi:type="dcterms:W3CDTF">2009-01-09T05:00:19Z</dcterms:modified>
  <cp:category/>
  <cp:version/>
  <cp:contentType/>
  <cp:contentStatus/>
</cp:coreProperties>
</file>