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560" windowHeight="4890" activeTab="0"/>
  </bookViews>
  <sheets>
    <sheet name="1" sheetId="1" r:id="rId1"/>
    <sheet name="2" sheetId="2" r:id="rId2"/>
  </sheets>
  <definedNames>
    <definedName name="_xlnm.Print_Area" localSheetId="1">'2'!$A$1:$AZ$34</definedName>
  </definedNames>
  <calcPr fullCalcOnLoad="1"/>
</workbook>
</file>

<file path=xl/sharedStrings.xml><?xml version="1.0" encoding="utf-8"?>
<sst xmlns="http://schemas.openxmlformats.org/spreadsheetml/2006/main" count="22" uniqueCount="20">
  <si>
    <t>元</t>
  </si>
  <si>
    <t>総数</t>
  </si>
  <si>
    <t>（1）年次推移</t>
  </si>
  <si>
    <t>年次</t>
  </si>
  <si>
    <t>出生数</t>
  </si>
  <si>
    <t>男</t>
  </si>
  <si>
    <t>女</t>
  </si>
  <si>
    <t>国</t>
  </si>
  <si>
    <t>県</t>
  </si>
  <si>
    <t>性比</t>
  </si>
  <si>
    <t>全死亡に占める乳児死亡の割合</t>
  </si>
  <si>
    <t>乳幼児死亡数</t>
  </si>
  <si>
    <t>乳児死亡率</t>
  </si>
  <si>
    <t>表11　年次別乳児死亡率（出生千対）</t>
  </si>
  <si>
    <t>3．　乳児死亡</t>
  </si>
  <si>
    <t>乳児死亡数は49人で、前年41人より8人増加した。</t>
  </si>
  <si>
    <t>※表中の率計算に使用した人口は、「人口推計（平成23年10月1日現在推計人口）」(総務省統計局)を使用。（日本人人口）</t>
  </si>
  <si>
    <t>全国の率は厚生労働省「平成23年人口動態統計」（確定数）の概況による。</t>
  </si>
  <si>
    <t>乳児死亡率（出生千対）は、2.9で、前年の2.4を0.5ポイント上回った。</t>
  </si>
  <si>
    <t>（2）乳児死亡を死因別にみると、第1位　「先天奇形、変形及び染色体異常」　（21人）となっており、全乳児死亡数の42.9％を占めている。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</si>
</sst>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7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4"/>
      <color indexed="8"/>
      <name val="ＭＳ Ｐゴシック"/>
      <family val="3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"/>
      <color theme="1"/>
      <name val="ＭＳ Ｐゴシック"/>
      <family val="3"/>
    </font>
    <font>
      <sz val="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49" fontId="3" fillId="0" borderId="0" xfId="69" applyNumberFormat="1" applyBorder="1" applyAlignment="1">
      <alignment horizontal="right"/>
      <protection/>
    </xf>
    <xf numFmtId="49" fontId="3" fillId="0" borderId="0" xfId="67" applyNumberFormat="1" applyBorder="1" applyAlignment="1">
      <alignment horizontal="right"/>
      <protection/>
    </xf>
    <xf numFmtId="49" fontId="3" fillId="0" borderId="0" xfId="69" applyNumberFormat="1" applyBorder="1" applyAlignment="1">
      <alignment horizontal="left"/>
      <protection/>
    </xf>
    <xf numFmtId="49" fontId="3" fillId="0" borderId="0" xfId="67" applyNumberFormat="1" applyBorder="1" applyAlignment="1">
      <alignment horizontal="left"/>
      <protection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38" fontId="46" fillId="0" borderId="10" xfId="48" applyFont="1" applyBorder="1" applyAlignment="1">
      <alignment horizontal="right" vertical="center"/>
    </xf>
    <xf numFmtId="38" fontId="46" fillId="0" borderId="0" xfId="48" applyFont="1" applyBorder="1" applyAlignment="1">
      <alignment horizontal="right" vertical="center"/>
    </xf>
    <xf numFmtId="38" fontId="46" fillId="0" borderId="11" xfId="48" applyFont="1" applyBorder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horizontal="right" vertical="center"/>
    </xf>
    <xf numFmtId="180" fontId="46" fillId="0" borderId="10" xfId="0" applyNumberFormat="1" applyFont="1" applyBorder="1" applyAlignment="1">
      <alignment horizontal="center" vertical="center"/>
    </xf>
    <xf numFmtId="180" fontId="46" fillId="0" borderId="0" xfId="0" applyNumberFormat="1" applyFont="1" applyBorder="1" applyAlignment="1">
      <alignment horizontal="center" vertical="center"/>
    </xf>
    <xf numFmtId="180" fontId="46" fillId="0" borderId="11" xfId="0" applyNumberFormat="1" applyFont="1" applyBorder="1" applyAlignment="1">
      <alignment horizontal="center" vertical="center"/>
    </xf>
    <xf numFmtId="177" fontId="5" fillId="0" borderId="0" xfId="74" applyNumberFormat="1" applyFont="1" applyBorder="1" applyAlignment="1">
      <alignment horizontal="right" vertical="center"/>
      <protection/>
    </xf>
    <xf numFmtId="3" fontId="5" fillId="0" borderId="0" xfId="74" applyNumberFormat="1" applyFont="1" applyBorder="1" applyAlignment="1">
      <alignment horizontal="right" vertical="center"/>
      <protection/>
    </xf>
    <xf numFmtId="0" fontId="5" fillId="0" borderId="10" xfId="74" applyFont="1" applyBorder="1" applyAlignment="1">
      <alignment horizontal="right" vertical="center"/>
      <protection/>
    </xf>
    <xf numFmtId="0" fontId="5" fillId="0" borderId="0" xfId="74" applyFont="1" applyBorder="1" applyAlignment="1">
      <alignment horizontal="right" vertical="center"/>
      <protection/>
    </xf>
    <xf numFmtId="0" fontId="5" fillId="0" borderId="11" xfId="74" applyFont="1" applyBorder="1" applyAlignment="1">
      <alignment horizontal="right" vertical="center"/>
      <protection/>
    </xf>
    <xf numFmtId="3" fontId="5" fillId="0" borderId="10" xfId="74" applyNumberFormat="1" applyFont="1" applyBorder="1" applyAlignment="1">
      <alignment horizontal="right" vertical="center"/>
      <protection/>
    </xf>
    <xf numFmtId="3" fontId="5" fillId="0" borderId="11" xfId="74" applyNumberFormat="1" applyFont="1" applyBorder="1" applyAlignment="1">
      <alignment horizontal="right" vertical="center"/>
      <protection/>
    </xf>
    <xf numFmtId="0" fontId="46" fillId="0" borderId="12" xfId="0" applyFont="1" applyBorder="1" applyAlignment="1">
      <alignment horizontal="center" vertical="center"/>
    </xf>
    <xf numFmtId="177" fontId="5" fillId="0" borderId="10" xfId="74" applyNumberFormat="1" applyFont="1" applyBorder="1" applyAlignment="1">
      <alignment horizontal="right" vertical="center"/>
      <protection/>
    </xf>
    <xf numFmtId="177" fontId="5" fillId="0" borderId="11" xfId="74" applyNumberFormat="1" applyFont="1" applyBorder="1" applyAlignment="1">
      <alignment horizontal="right" vertical="center"/>
      <protection/>
    </xf>
    <xf numFmtId="1" fontId="5" fillId="0" borderId="0" xfId="74" applyNumberFormat="1" applyFont="1" applyBorder="1" applyAlignment="1">
      <alignment horizontal="right" vertical="center"/>
      <protection/>
    </xf>
    <xf numFmtId="0" fontId="48" fillId="0" borderId="10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49" fillId="0" borderId="12" xfId="0" applyFont="1" applyBorder="1" applyAlignment="1">
      <alignment horizontal="left" vertical="center" wrapText="1"/>
    </xf>
    <xf numFmtId="177" fontId="5" fillId="0" borderId="14" xfId="74" applyNumberFormat="1" applyFont="1" applyBorder="1" applyAlignment="1">
      <alignment horizontal="right" vertical="center"/>
      <protection/>
    </xf>
    <xf numFmtId="180" fontId="46" fillId="0" borderId="13" xfId="0" applyNumberFormat="1" applyFont="1" applyBorder="1" applyAlignment="1">
      <alignment horizontal="center" vertical="center"/>
    </xf>
    <xf numFmtId="180" fontId="46" fillId="0" borderId="14" xfId="0" applyNumberFormat="1" applyFont="1" applyBorder="1" applyAlignment="1">
      <alignment horizontal="center" vertical="center"/>
    </xf>
    <xf numFmtId="180" fontId="46" fillId="0" borderId="15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8" fontId="46" fillId="0" borderId="13" xfId="48" applyFont="1" applyBorder="1" applyAlignment="1">
      <alignment horizontal="right" vertical="center"/>
    </xf>
    <xf numFmtId="38" fontId="46" fillId="0" borderId="14" xfId="48" applyFont="1" applyBorder="1" applyAlignment="1">
      <alignment horizontal="right" vertical="center"/>
    </xf>
    <xf numFmtId="38" fontId="46" fillId="0" borderId="15" xfId="48" applyFont="1" applyBorder="1" applyAlignment="1">
      <alignment horizontal="right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桁区切り 5" xfId="54"/>
    <cellStyle name="桁区切り 6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乳児死亡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図６　乳児死亡率の推移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25"/>
          <c:y val="0.03325"/>
          <c:w val="0.725"/>
          <c:h val="0.9335"/>
        </c:manualLayout>
      </c:layout>
      <c:lineChart>
        <c:grouping val="standard"/>
        <c:varyColors val="0"/>
        <c:ser>
          <c:idx val="0"/>
          <c:order val="0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1!$AP$11:$AP$49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1!$AQ$11:$AQ$49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1!$AR$11:$AR$49</c:f>
              <c:numCache/>
            </c:numRef>
          </c:val>
          <c:smooth val="0"/>
        </c:ser>
        <c:ser>
          <c:idx val="3"/>
          <c:order val="3"/>
          <c:tx>
            <c:v>岐阜県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1!$AS$11:$AS$49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1!$AT$11:$AT$49</c:f>
              <c:numCache/>
            </c:numRef>
          </c:val>
          <c:smooth val="0"/>
        </c:ser>
        <c:ser>
          <c:idx val="5"/>
          <c:order val="5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1!$U$11:$W$49</c:f>
              <c:multiLvlStrCache/>
            </c:multiLvlStrRef>
          </c:cat>
          <c:val>
            <c:numRef>
              <c:f>1!$AU$11:$AU$49</c:f>
              <c:numCache/>
            </c:numRef>
          </c:val>
          <c:smooth val="0"/>
        </c:ser>
        <c:marker val="1"/>
        <c:axId val="34208259"/>
        <c:axId val="39438876"/>
      </c:lineChart>
      <c:catAx>
        <c:axId val="34208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At val="0"/>
        <c:auto val="1"/>
        <c:lblOffset val="100"/>
        <c:tickLblSkip val="3"/>
        <c:noMultiLvlLbl val="0"/>
      </c:catAx>
      <c:valAx>
        <c:axId val="39438876"/>
        <c:scaling>
          <c:orientation val="minMax"/>
          <c:max val="18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乳児死亡率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420825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424"/>
          <c:y val="0.284"/>
          <c:w val="0.3215"/>
          <c:h val="0.1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0.59075</cdr:y>
    </cdr:from>
    <cdr:to>
      <cdr:x>0.109</cdr:x>
      <cdr:y>0.67475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457325"/>
          <a:ext cx="171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</a:p>
      </cdr:txBody>
    </cdr:sp>
  </cdr:relSizeAnchor>
  <cdr:relSizeAnchor xmlns:cdr="http://schemas.openxmlformats.org/drawingml/2006/chartDrawing">
    <cdr:from>
      <cdr:x>0.0235</cdr:x>
      <cdr:y>0.35675</cdr:y>
    </cdr:from>
    <cdr:to>
      <cdr:x>0.1405</cdr:x>
      <cdr:y>0.4655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7625" y="8763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0.0235</cdr:x>
      <cdr:y>0.111</cdr:y>
    </cdr:from>
    <cdr:to>
      <cdr:x>0.1405</cdr:x>
      <cdr:y>0.21975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266700"/>
          <a:ext cx="276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171450</xdr:rowOff>
    </xdr:from>
    <xdr:to>
      <xdr:col>22</xdr:col>
      <xdr:colOff>47625</xdr:colOff>
      <xdr:row>43</xdr:row>
      <xdr:rowOff>66675</xdr:rowOff>
    </xdr:to>
    <xdr:graphicFrame>
      <xdr:nvGraphicFramePr>
        <xdr:cNvPr id="1" name="グラフ 2"/>
        <xdr:cNvGraphicFramePr/>
      </xdr:nvGraphicFramePr>
      <xdr:xfrm>
        <a:off x="0" y="4972050"/>
        <a:ext cx="23526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95250</xdr:colOff>
      <xdr:row>42</xdr:row>
      <xdr:rowOff>161925</xdr:rowOff>
    </xdr:from>
    <xdr:to>
      <xdr:col>13</xdr:col>
      <xdr:colOff>9525</xdr:colOff>
      <xdr:row>44</xdr:row>
      <xdr:rowOff>66675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28675" y="736282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</xdr:row>
      <xdr:rowOff>66675</xdr:rowOff>
    </xdr:from>
    <xdr:to>
      <xdr:col>36</xdr:col>
      <xdr:colOff>85725</xdr:colOff>
      <xdr:row>24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61950"/>
          <a:ext cx="301942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43"/>
  <sheetViews>
    <sheetView tabSelected="1" zoomScale="110" zoomScaleNormal="110" zoomScalePageLayoutView="0" workbookViewId="0" topLeftCell="A1">
      <selection activeCell="A11" sqref="A11"/>
    </sheetView>
  </sheetViews>
  <sheetFormatPr defaultColWidth="9.140625" defaultRowHeight="15"/>
  <cols>
    <col min="1" max="59" width="1.57421875" style="0" customWidth="1"/>
  </cols>
  <sheetData>
    <row r="1" spans="1: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3.5">
      <c r="A2" s="2"/>
      <c r="B2" s="1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3.5">
      <c r="A3" s="2"/>
      <c r="B3" s="2"/>
      <c r="C3" s="2" t="s">
        <v>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3.5">
      <c r="A4" s="2"/>
      <c r="B4" s="2"/>
      <c r="C4" s="2"/>
      <c r="D4" s="2" t="s">
        <v>15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3.5">
      <c r="A5" s="2"/>
      <c r="B5" s="2"/>
      <c r="C5" s="2"/>
      <c r="D5" s="2" t="s">
        <v>18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13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3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9" t="s">
        <v>3</v>
      </c>
      <c r="V9" s="29"/>
      <c r="W9" s="29"/>
      <c r="X9" s="29" t="s">
        <v>4</v>
      </c>
      <c r="Y9" s="29"/>
      <c r="Z9" s="29"/>
      <c r="AA9" s="29"/>
      <c r="AB9" s="29"/>
      <c r="AC9" s="29"/>
      <c r="AD9" s="29"/>
      <c r="AE9" s="29"/>
      <c r="AF9" s="29"/>
      <c r="AG9" s="29" t="s">
        <v>11</v>
      </c>
      <c r="AH9" s="29"/>
      <c r="AI9" s="29"/>
      <c r="AJ9" s="29"/>
      <c r="AK9" s="29"/>
      <c r="AL9" s="29"/>
      <c r="AM9" s="29"/>
      <c r="AN9" s="29"/>
      <c r="AO9" s="29"/>
      <c r="AP9" s="29" t="s">
        <v>12</v>
      </c>
      <c r="AQ9" s="29"/>
      <c r="AR9" s="29"/>
      <c r="AS9" s="29"/>
      <c r="AT9" s="29"/>
      <c r="AU9" s="29"/>
      <c r="AV9" s="29" t="s">
        <v>9</v>
      </c>
      <c r="AW9" s="29"/>
      <c r="AX9" s="29"/>
      <c r="AY9" s="39" t="s">
        <v>10</v>
      </c>
      <c r="AZ9" s="39"/>
      <c r="BA9" s="39"/>
    </row>
    <row r="10" spans="1:53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9"/>
      <c r="V10" s="29"/>
      <c r="W10" s="29"/>
      <c r="X10" s="29"/>
      <c r="Y10" s="29"/>
      <c r="Z10" s="29"/>
      <c r="AA10" s="29" t="s">
        <v>5</v>
      </c>
      <c r="AB10" s="29"/>
      <c r="AC10" s="29"/>
      <c r="AD10" s="29" t="s">
        <v>6</v>
      </c>
      <c r="AE10" s="29"/>
      <c r="AF10" s="29"/>
      <c r="AG10" s="29" t="s">
        <v>1</v>
      </c>
      <c r="AH10" s="29"/>
      <c r="AI10" s="29"/>
      <c r="AJ10" s="29" t="s">
        <v>5</v>
      </c>
      <c r="AK10" s="29"/>
      <c r="AL10" s="29"/>
      <c r="AM10" s="29" t="s">
        <v>6</v>
      </c>
      <c r="AN10" s="29"/>
      <c r="AO10" s="29"/>
      <c r="AP10" s="29" t="s">
        <v>7</v>
      </c>
      <c r="AQ10" s="29"/>
      <c r="AR10" s="29"/>
      <c r="AS10" s="29" t="s">
        <v>8</v>
      </c>
      <c r="AT10" s="29"/>
      <c r="AU10" s="29"/>
      <c r="AV10" s="29"/>
      <c r="AW10" s="29"/>
      <c r="AX10" s="29"/>
      <c r="AY10" s="39"/>
      <c r="AZ10" s="39"/>
      <c r="BA10" s="39"/>
    </row>
    <row r="11" spans="1:53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1">
        <v>48</v>
      </c>
      <c r="V11" s="12"/>
      <c r="W11" s="12"/>
      <c r="X11" s="13">
        <f aca="true" t="shared" si="0" ref="X11:X45">SUM(AA11:AF11)</f>
        <v>34648</v>
      </c>
      <c r="Y11" s="14"/>
      <c r="Z11" s="15"/>
      <c r="AA11" s="23">
        <v>17783</v>
      </c>
      <c r="AB11" s="23"/>
      <c r="AC11" s="23"/>
      <c r="AD11" s="27">
        <v>16865</v>
      </c>
      <c r="AE11" s="23"/>
      <c r="AF11" s="28"/>
      <c r="AG11" s="12">
        <f aca="true" t="shared" si="1" ref="AG11:AG41">SUM(AJ11:AO11)</f>
        <v>490</v>
      </c>
      <c r="AH11" s="12"/>
      <c r="AI11" s="12"/>
      <c r="AJ11" s="24">
        <v>280</v>
      </c>
      <c r="AK11" s="25"/>
      <c r="AL11" s="26"/>
      <c r="AM11" s="32">
        <v>210</v>
      </c>
      <c r="AN11" s="32"/>
      <c r="AO11" s="32"/>
      <c r="AP11" s="30">
        <v>11.3</v>
      </c>
      <c r="AQ11" s="22"/>
      <c r="AR11" s="31"/>
      <c r="AS11" s="22">
        <f>AG11/X11*1000</f>
        <v>14.142230431770953</v>
      </c>
      <c r="AT11" s="22"/>
      <c r="AU11" s="22"/>
      <c r="AV11" s="19">
        <f aca="true" t="shared" si="2" ref="AV11:AV45">AJ11/AM11*100</f>
        <v>133.33333333333331</v>
      </c>
      <c r="AW11" s="20"/>
      <c r="AX11" s="21"/>
      <c r="AY11" s="20">
        <f>AG11/12991*100</f>
        <v>3.771842044492341</v>
      </c>
      <c r="AZ11" s="20"/>
      <c r="BA11" s="21"/>
    </row>
    <row r="12" spans="1:53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1">
        <v>49</v>
      </c>
      <c r="V12" s="12"/>
      <c r="W12" s="12"/>
      <c r="X12" s="13">
        <f t="shared" si="0"/>
        <v>33597</v>
      </c>
      <c r="Y12" s="14"/>
      <c r="Z12" s="15"/>
      <c r="AA12" s="23">
        <v>17377</v>
      </c>
      <c r="AB12" s="23"/>
      <c r="AC12" s="23"/>
      <c r="AD12" s="27">
        <v>16220</v>
      </c>
      <c r="AE12" s="23"/>
      <c r="AF12" s="28"/>
      <c r="AG12" s="12">
        <f t="shared" si="1"/>
        <v>414</v>
      </c>
      <c r="AH12" s="12"/>
      <c r="AI12" s="12"/>
      <c r="AJ12" s="24">
        <v>247</v>
      </c>
      <c r="AK12" s="25"/>
      <c r="AL12" s="26"/>
      <c r="AM12" s="32">
        <v>167</v>
      </c>
      <c r="AN12" s="32"/>
      <c r="AO12" s="32"/>
      <c r="AP12" s="30">
        <v>10.8</v>
      </c>
      <c r="AQ12" s="22"/>
      <c r="AR12" s="31"/>
      <c r="AS12" s="22">
        <f>AG12/X12*1000</f>
        <v>12.322528797214037</v>
      </c>
      <c r="AT12" s="22"/>
      <c r="AU12" s="22"/>
      <c r="AV12" s="19">
        <f t="shared" si="2"/>
        <v>147.90419161676647</v>
      </c>
      <c r="AW12" s="20"/>
      <c r="AX12" s="21"/>
      <c r="AY12" s="20">
        <f>AG12/12976*100</f>
        <v>3.1905055487053016</v>
      </c>
      <c r="AZ12" s="20"/>
      <c r="BA12" s="21"/>
    </row>
    <row r="13" spans="1:53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1">
        <v>50</v>
      </c>
      <c r="V13" s="12"/>
      <c r="W13" s="12"/>
      <c r="X13" s="13">
        <f t="shared" si="0"/>
        <v>31538</v>
      </c>
      <c r="Y13" s="14"/>
      <c r="Z13" s="15"/>
      <c r="AA13" s="23">
        <v>16143</v>
      </c>
      <c r="AB13" s="23"/>
      <c r="AC13" s="23"/>
      <c r="AD13" s="27">
        <v>15395</v>
      </c>
      <c r="AE13" s="23"/>
      <c r="AF13" s="28"/>
      <c r="AG13" s="12">
        <f t="shared" si="1"/>
        <v>340</v>
      </c>
      <c r="AH13" s="12"/>
      <c r="AI13" s="12"/>
      <c r="AJ13" s="24">
        <v>193</v>
      </c>
      <c r="AK13" s="25"/>
      <c r="AL13" s="26"/>
      <c r="AM13" s="32">
        <v>147</v>
      </c>
      <c r="AN13" s="32"/>
      <c r="AO13" s="32"/>
      <c r="AP13" s="30">
        <v>10</v>
      </c>
      <c r="AQ13" s="22"/>
      <c r="AR13" s="31"/>
      <c r="AS13" s="22">
        <f aca="true" t="shared" si="3" ref="AS13:AS44">AG13/X13*1000</f>
        <v>10.780645570422982</v>
      </c>
      <c r="AT13" s="22"/>
      <c r="AU13" s="22"/>
      <c r="AV13" s="19">
        <f t="shared" si="2"/>
        <v>131.2925170068027</v>
      </c>
      <c r="AW13" s="20"/>
      <c r="AX13" s="21"/>
      <c r="AY13" s="20">
        <f>AG13/12908*100</f>
        <v>2.6340254105980785</v>
      </c>
      <c r="AZ13" s="20"/>
      <c r="BA13" s="21"/>
    </row>
    <row r="14" spans="1:53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1">
        <v>51</v>
      </c>
      <c r="V14" s="12"/>
      <c r="W14" s="12"/>
      <c r="X14" s="13">
        <f t="shared" si="0"/>
        <v>30067</v>
      </c>
      <c r="Y14" s="14"/>
      <c r="Z14" s="15"/>
      <c r="AA14" s="23">
        <v>15587</v>
      </c>
      <c r="AB14" s="23"/>
      <c r="AC14" s="23"/>
      <c r="AD14" s="27">
        <v>14480</v>
      </c>
      <c r="AE14" s="23"/>
      <c r="AF14" s="28"/>
      <c r="AG14" s="12">
        <f t="shared" si="1"/>
        <v>297</v>
      </c>
      <c r="AH14" s="12"/>
      <c r="AI14" s="12"/>
      <c r="AJ14" s="24">
        <v>164</v>
      </c>
      <c r="AK14" s="25"/>
      <c r="AL14" s="26"/>
      <c r="AM14" s="32">
        <v>133</v>
      </c>
      <c r="AN14" s="32"/>
      <c r="AO14" s="32"/>
      <c r="AP14" s="30">
        <v>9.3</v>
      </c>
      <c r="AQ14" s="22"/>
      <c r="AR14" s="31"/>
      <c r="AS14" s="22">
        <f t="shared" si="3"/>
        <v>9.877939268965976</v>
      </c>
      <c r="AT14" s="22"/>
      <c r="AU14" s="22"/>
      <c r="AV14" s="19">
        <f t="shared" si="2"/>
        <v>123.30827067669172</v>
      </c>
      <c r="AW14" s="20"/>
      <c r="AX14" s="21"/>
      <c r="AY14" s="20">
        <f>AG14/12603*100</f>
        <v>2.3565817662461317</v>
      </c>
      <c r="AZ14" s="20"/>
      <c r="BA14" s="21"/>
    </row>
    <row r="15" spans="1:53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1">
        <v>52</v>
      </c>
      <c r="V15" s="12"/>
      <c r="W15" s="12"/>
      <c r="X15" s="13">
        <f t="shared" si="0"/>
        <v>28673</v>
      </c>
      <c r="Y15" s="14"/>
      <c r="Z15" s="15"/>
      <c r="AA15" s="23">
        <v>15004</v>
      </c>
      <c r="AB15" s="23"/>
      <c r="AC15" s="23"/>
      <c r="AD15" s="27">
        <v>13669</v>
      </c>
      <c r="AE15" s="23"/>
      <c r="AF15" s="28"/>
      <c r="AG15" s="12">
        <f t="shared" si="1"/>
        <v>255</v>
      </c>
      <c r="AH15" s="12"/>
      <c r="AI15" s="12"/>
      <c r="AJ15" s="24">
        <v>148</v>
      </c>
      <c r="AK15" s="25"/>
      <c r="AL15" s="26"/>
      <c r="AM15" s="32">
        <v>107</v>
      </c>
      <c r="AN15" s="32"/>
      <c r="AO15" s="32"/>
      <c r="AP15" s="30">
        <v>8.9</v>
      </c>
      <c r="AQ15" s="22"/>
      <c r="AR15" s="31"/>
      <c r="AS15" s="22">
        <f t="shared" si="3"/>
        <v>8.893384019809577</v>
      </c>
      <c r="AT15" s="22"/>
      <c r="AU15" s="22"/>
      <c r="AV15" s="19">
        <f t="shared" si="2"/>
        <v>138.3177570093458</v>
      </c>
      <c r="AW15" s="20"/>
      <c r="AX15" s="21"/>
      <c r="AY15" s="20">
        <f>AG15/12258*100</f>
        <v>2.080274106705825</v>
      </c>
      <c r="AZ15" s="20"/>
      <c r="BA15" s="21"/>
    </row>
    <row r="16" spans="1:53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1">
        <v>53</v>
      </c>
      <c r="V16" s="12"/>
      <c r="W16" s="12"/>
      <c r="X16" s="13">
        <f t="shared" si="0"/>
        <v>28498</v>
      </c>
      <c r="Y16" s="14"/>
      <c r="Z16" s="15"/>
      <c r="AA16" s="23">
        <v>14600</v>
      </c>
      <c r="AB16" s="23"/>
      <c r="AC16" s="23"/>
      <c r="AD16" s="27">
        <v>13898</v>
      </c>
      <c r="AE16" s="23"/>
      <c r="AF16" s="28"/>
      <c r="AG16" s="12">
        <f t="shared" si="1"/>
        <v>232</v>
      </c>
      <c r="AH16" s="12"/>
      <c r="AI16" s="12"/>
      <c r="AJ16" s="24">
        <v>135</v>
      </c>
      <c r="AK16" s="25"/>
      <c r="AL16" s="26"/>
      <c r="AM16" s="32">
        <v>97</v>
      </c>
      <c r="AN16" s="32"/>
      <c r="AO16" s="32"/>
      <c r="AP16" s="30">
        <v>8.4</v>
      </c>
      <c r="AQ16" s="22"/>
      <c r="AR16" s="31"/>
      <c r="AS16" s="22">
        <f t="shared" si="3"/>
        <v>8.14092216997684</v>
      </c>
      <c r="AT16" s="22"/>
      <c r="AU16" s="22"/>
      <c r="AV16" s="19">
        <f t="shared" si="2"/>
        <v>139.17525773195877</v>
      </c>
      <c r="AW16" s="20"/>
      <c r="AX16" s="21"/>
      <c r="AY16" s="20">
        <f>AG16/12356*100</f>
        <v>1.877630301068307</v>
      </c>
      <c r="AZ16" s="20"/>
      <c r="BA16" s="21"/>
    </row>
    <row r="17" spans="1:53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1">
        <v>54</v>
      </c>
      <c r="V17" s="12"/>
      <c r="W17" s="12"/>
      <c r="X17" s="13">
        <f t="shared" si="0"/>
        <v>26565</v>
      </c>
      <c r="Y17" s="14"/>
      <c r="Z17" s="15"/>
      <c r="AA17" s="23">
        <v>13682</v>
      </c>
      <c r="AB17" s="23"/>
      <c r="AC17" s="23"/>
      <c r="AD17" s="27">
        <v>12883</v>
      </c>
      <c r="AE17" s="23"/>
      <c r="AF17" s="28"/>
      <c r="AG17" s="12">
        <f t="shared" si="1"/>
        <v>212</v>
      </c>
      <c r="AH17" s="12"/>
      <c r="AI17" s="12"/>
      <c r="AJ17" s="24">
        <v>117</v>
      </c>
      <c r="AK17" s="25"/>
      <c r="AL17" s="26"/>
      <c r="AM17" s="32">
        <v>95</v>
      </c>
      <c r="AN17" s="32"/>
      <c r="AO17" s="32"/>
      <c r="AP17" s="30">
        <v>7.9</v>
      </c>
      <c r="AQ17" s="22"/>
      <c r="AR17" s="31"/>
      <c r="AS17" s="22">
        <f t="shared" si="3"/>
        <v>7.980425371729719</v>
      </c>
      <c r="AT17" s="22"/>
      <c r="AU17" s="22"/>
      <c r="AV17" s="19">
        <f t="shared" si="2"/>
        <v>123.15789473684211</v>
      </c>
      <c r="AW17" s="20"/>
      <c r="AX17" s="21"/>
      <c r="AY17" s="20">
        <f>AG17/12087*100</f>
        <v>1.7539505253578225</v>
      </c>
      <c r="AZ17" s="20"/>
      <c r="BA17" s="21"/>
    </row>
    <row r="18" spans="1:53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1">
        <v>55</v>
      </c>
      <c r="V18" s="12"/>
      <c r="W18" s="12"/>
      <c r="X18" s="13">
        <f t="shared" si="0"/>
        <v>25834</v>
      </c>
      <c r="Y18" s="14"/>
      <c r="Z18" s="15"/>
      <c r="AA18" s="23">
        <v>13306</v>
      </c>
      <c r="AB18" s="23"/>
      <c r="AC18" s="23"/>
      <c r="AD18" s="27">
        <v>12528</v>
      </c>
      <c r="AE18" s="23"/>
      <c r="AF18" s="28"/>
      <c r="AG18" s="12">
        <f t="shared" si="1"/>
        <v>196</v>
      </c>
      <c r="AH18" s="12"/>
      <c r="AI18" s="12"/>
      <c r="AJ18" s="24">
        <v>117</v>
      </c>
      <c r="AK18" s="25"/>
      <c r="AL18" s="26"/>
      <c r="AM18" s="32">
        <v>79</v>
      </c>
      <c r="AN18" s="32"/>
      <c r="AO18" s="32"/>
      <c r="AP18" s="30">
        <v>7.5</v>
      </c>
      <c r="AQ18" s="22"/>
      <c r="AR18" s="31"/>
      <c r="AS18" s="22">
        <f t="shared" si="3"/>
        <v>7.586900983200433</v>
      </c>
      <c r="AT18" s="22"/>
      <c r="AU18" s="22"/>
      <c r="AV18" s="19">
        <f t="shared" si="2"/>
        <v>148.1012658227848</v>
      </c>
      <c r="AW18" s="20"/>
      <c r="AX18" s="21"/>
      <c r="AY18" s="20">
        <f>AG18/13011*100</f>
        <v>1.5064176466067174</v>
      </c>
      <c r="AZ18" s="20"/>
      <c r="BA18" s="21"/>
    </row>
    <row r="19" spans="1:53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1">
        <v>56</v>
      </c>
      <c r="V19" s="12"/>
      <c r="W19" s="12"/>
      <c r="X19" s="13">
        <f t="shared" si="0"/>
        <v>24876</v>
      </c>
      <c r="Y19" s="14"/>
      <c r="Z19" s="15"/>
      <c r="AA19" s="23">
        <v>12722</v>
      </c>
      <c r="AB19" s="23"/>
      <c r="AC19" s="23"/>
      <c r="AD19" s="27">
        <v>12154</v>
      </c>
      <c r="AE19" s="23"/>
      <c r="AF19" s="28"/>
      <c r="AG19" s="12">
        <f t="shared" si="1"/>
        <v>173</v>
      </c>
      <c r="AH19" s="12"/>
      <c r="AI19" s="12"/>
      <c r="AJ19" s="24">
        <v>87</v>
      </c>
      <c r="AK19" s="25"/>
      <c r="AL19" s="26"/>
      <c r="AM19" s="32">
        <v>86</v>
      </c>
      <c r="AN19" s="32"/>
      <c r="AO19" s="32"/>
      <c r="AP19" s="30">
        <v>7.1</v>
      </c>
      <c r="AQ19" s="22"/>
      <c r="AR19" s="31"/>
      <c r="AS19" s="22">
        <f t="shared" si="3"/>
        <v>6.954494291686766</v>
      </c>
      <c r="AT19" s="22"/>
      <c r="AU19" s="22"/>
      <c r="AV19" s="19">
        <f t="shared" si="2"/>
        <v>101.16279069767442</v>
      </c>
      <c r="AW19" s="20"/>
      <c r="AX19" s="21"/>
      <c r="AY19" s="20">
        <f>AG19/12684*100</f>
        <v>1.3639230526647745</v>
      </c>
      <c r="AZ19" s="20"/>
      <c r="BA19" s="21"/>
    </row>
    <row r="20" spans="1:53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>
        <v>57</v>
      </c>
      <c r="V20" s="12"/>
      <c r="W20" s="12"/>
      <c r="X20" s="13">
        <f t="shared" si="0"/>
        <v>24319</v>
      </c>
      <c r="Y20" s="14"/>
      <c r="Z20" s="15"/>
      <c r="AA20" s="23">
        <v>12471</v>
      </c>
      <c r="AB20" s="23"/>
      <c r="AC20" s="23"/>
      <c r="AD20" s="27">
        <v>11848</v>
      </c>
      <c r="AE20" s="23"/>
      <c r="AF20" s="28"/>
      <c r="AG20" s="12">
        <f t="shared" si="1"/>
        <v>168</v>
      </c>
      <c r="AH20" s="12"/>
      <c r="AI20" s="12"/>
      <c r="AJ20" s="24">
        <v>90</v>
      </c>
      <c r="AK20" s="25"/>
      <c r="AL20" s="26"/>
      <c r="AM20" s="32">
        <v>78</v>
      </c>
      <c r="AN20" s="32"/>
      <c r="AO20" s="32"/>
      <c r="AP20" s="30">
        <v>6.6</v>
      </c>
      <c r="AQ20" s="22"/>
      <c r="AR20" s="31"/>
      <c r="AS20" s="22">
        <f t="shared" si="3"/>
        <v>6.90817879024631</v>
      </c>
      <c r="AT20" s="22"/>
      <c r="AU20" s="22"/>
      <c r="AV20" s="19">
        <f t="shared" si="2"/>
        <v>115.38461538461537</v>
      </c>
      <c r="AW20" s="20"/>
      <c r="AX20" s="21"/>
      <c r="AY20" s="20">
        <f>AG20/12497*100</f>
        <v>1.344322637432984</v>
      </c>
      <c r="AZ20" s="20"/>
      <c r="BA20" s="21"/>
    </row>
    <row r="21" spans="1:53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>
        <v>58</v>
      </c>
      <c r="V21" s="12"/>
      <c r="W21" s="12"/>
      <c r="X21" s="13">
        <f t="shared" si="0"/>
        <v>24766</v>
      </c>
      <c r="Y21" s="14"/>
      <c r="Z21" s="15"/>
      <c r="AA21" s="23">
        <v>12668</v>
      </c>
      <c r="AB21" s="23"/>
      <c r="AC21" s="23"/>
      <c r="AD21" s="27">
        <v>12098</v>
      </c>
      <c r="AE21" s="23"/>
      <c r="AF21" s="28"/>
      <c r="AG21" s="12">
        <f t="shared" si="1"/>
        <v>154</v>
      </c>
      <c r="AH21" s="12"/>
      <c r="AI21" s="12"/>
      <c r="AJ21" s="24">
        <v>78</v>
      </c>
      <c r="AK21" s="25"/>
      <c r="AL21" s="26"/>
      <c r="AM21" s="32">
        <v>76</v>
      </c>
      <c r="AN21" s="32"/>
      <c r="AO21" s="32"/>
      <c r="AP21" s="30">
        <v>6.2</v>
      </c>
      <c r="AQ21" s="22"/>
      <c r="AR21" s="31"/>
      <c r="AS21" s="22">
        <f t="shared" si="3"/>
        <v>6.218202374222725</v>
      </c>
      <c r="AT21" s="22"/>
      <c r="AU21" s="22"/>
      <c r="AV21" s="19">
        <f t="shared" si="2"/>
        <v>102.63157894736842</v>
      </c>
      <c r="AW21" s="20"/>
      <c r="AX21" s="21"/>
      <c r="AY21" s="20">
        <f>AG21/12783*100</f>
        <v>1.2047250254243917</v>
      </c>
      <c r="AZ21" s="20"/>
      <c r="BA21" s="21"/>
    </row>
    <row r="22" spans="1:53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>
        <v>59</v>
      </c>
      <c r="V22" s="12"/>
      <c r="W22" s="12"/>
      <c r="X22" s="13">
        <f t="shared" si="0"/>
        <v>24544</v>
      </c>
      <c r="Y22" s="14"/>
      <c r="Z22" s="15"/>
      <c r="AA22" s="23">
        <v>12622</v>
      </c>
      <c r="AB22" s="23"/>
      <c r="AC22" s="23"/>
      <c r="AD22" s="27">
        <v>11922</v>
      </c>
      <c r="AE22" s="23"/>
      <c r="AF22" s="28"/>
      <c r="AG22" s="12">
        <f t="shared" si="1"/>
        <v>132</v>
      </c>
      <c r="AH22" s="12"/>
      <c r="AI22" s="12"/>
      <c r="AJ22" s="24">
        <v>70</v>
      </c>
      <c r="AK22" s="25"/>
      <c r="AL22" s="26"/>
      <c r="AM22" s="32">
        <v>62</v>
      </c>
      <c r="AN22" s="32"/>
      <c r="AO22" s="32"/>
      <c r="AP22" s="30">
        <v>6</v>
      </c>
      <c r="AQ22" s="22"/>
      <c r="AR22" s="31"/>
      <c r="AS22" s="22">
        <f t="shared" si="3"/>
        <v>5.378096479791394</v>
      </c>
      <c r="AT22" s="22"/>
      <c r="AU22" s="22"/>
      <c r="AV22" s="19">
        <f t="shared" si="2"/>
        <v>112.90322580645163</v>
      </c>
      <c r="AW22" s="20"/>
      <c r="AX22" s="21"/>
      <c r="AY22" s="20">
        <f>AG22/12921*100</f>
        <v>1.0215927559786393</v>
      </c>
      <c r="AZ22" s="20"/>
      <c r="BA22" s="21"/>
    </row>
    <row r="23" spans="1:53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>
        <v>60</v>
      </c>
      <c r="V23" s="12"/>
      <c r="W23" s="12"/>
      <c r="X23" s="13">
        <f t="shared" si="0"/>
        <v>23873</v>
      </c>
      <c r="Y23" s="14"/>
      <c r="Z23" s="15"/>
      <c r="AA23" s="23">
        <v>12211</v>
      </c>
      <c r="AB23" s="23"/>
      <c r="AC23" s="23"/>
      <c r="AD23" s="27">
        <v>11662</v>
      </c>
      <c r="AE23" s="23"/>
      <c r="AF23" s="28"/>
      <c r="AG23" s="12">
        <f t="shared" si="1"/>
        <v>147</v>
      </c>
      <c r="AH23" s="12"/>
      <c r="AI23" s="12"/>
      <c r="AJ23" s="24">
        <v>82</v>
      </c>
      <c r="AK23" s="25"/>
      <c r="AL23" s="26"/>
      <c r="AM23" s="32">
        <v>65</v>
      </c>
      <c r="AN23" s="32"/>
      <c r="AO23" s="32"/>
      <c r="AP23" s="30">
        <v>5.5</v>
      </c>
      <c r="AQ23" s="22"/>
      <c r="AR23" s="31"/>
      <c r="AS23" s="22">
        <f t="shared" si="3"/>
        <v>6.157583881372262</v>
      </c>
      <c r="AT23" s="22"/>
      <c r="AU23" s="22"/>
      <c r="AV23" s="19">
        <f t="shared" si="2"/>
        <v>126.15384615384615</v>
      </c>
      <c r="AW23" s="20"/>
      <c r="AX23" s="21"/>
      <c r="AY23" s="20">
        <f>AG23/13240*100</f>
        <v>1.1102719033232629</v>
      </c>
      <c r="AZ23" s="20"/>
      <c r="BA23" s="21"/>
    </row>
    <row r="24" spans="1:53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1">
        <v>61</v>
      </c>
      <c r="V24" s="12"/>
      <c r="W24" s="12"/>
      <c r="X24" s="13">
        <f t="shared" si="0"/>
        <v>22263</v>
      </c>
      <c r="Y24" s="14"/>
      <c r="Z24" s="15"/>
      <c r="AA24" s="23">
        <v>11429</v>
      </c>
      <c r="AB24" s="23"/>
      <c r="AC24" s="23"/>
      <c r="AD24" s="27">
        <v>10834</v>
      </c>
      <c r="AE24" s="23"/>
      <c r="AF24" s="28"/>
      <c r="AG24" s="12">
        <f t="shared" si="1"/>
        <v>104</v>
      </c>
      <c r="AH24" s="12"/>
      <c r="AI24" s="12"/>
      <c r="AJ24" s="24">
        <v>53</v>
      </c>
      <c r="AK24" s="25"/>
      <c r="AL24" s="26"/>
      <c r="AM24" s="32">
        <v>51</v>
      </c>
      <c r="AN24" s="32"/>
      <c r="AO24" s="32"/>
      <c r="AP24" s="30">
        <v>5.2</v>
      </c>
      <c r="AQ24" s="22"/>
      <c r="AR24" s="31"/>
      <c r="AS24" s="22">
        <f t="shared" si="3"/>
        <v>4.67142792974891</v>
      </c>
      <c r="AT24" s="22"/>
      <c r="AU24" s="22"/>
      <c r="AV24" s="19">
        <f t="shared" si="2"/>
        <v>103.921568627451</v>
      </c>
      <c r="AW24" s="20"/>
      <c r="AX24" s="21"/>
      <c r="AY24" s="20">
        <f>AG24/12948*100</f>
        <v>0.8032128514056224</v>
      </c>
      <c r="AZ24" s="20"/>
      <c r="BA24" s="21"/>
    </row>
    <row r="25" spans="1:53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1">
        <v>62</v>
      </c>
      <c r="V25" s="12"/>
      <c r="W25" s="12"/>
      <c r="X25" s="13">
        <f t="shared" si="0"/>
        <v>22367</v>
      </c>
      <c r="Y25" s="14"/>
      <c r="Z25" s="15"/>
      <c r="AA25" s="23">
        <v>11455</v>
      </c>
      <c r="AB25" s="23"/>
      <c r="AC25" s="23"/>
      <c r="AD25" s="27">
        <v>10912</v>
      </c>
      <c r="AE25" s="23"/>
      <c r="AF25" s="28"/>
      <c r="AG25" s="12">
        <f t="shared" si="1"/>
        <v>93</v>
      </c>
      <c r="AH25" s="12"/>
      <c r="AI25" s="12"/>
      <c r="AJ25" s="24">
        <v>51</v>
      </c>
      <c r="AK25" s="25"/>
      <c r="AL25" s="26"/>
      <c r="AM25" s="32">
        <v>42</v>
      </c>
      <c r="AN25" s="32"/>
      <c r="AO25" s="32"/>
      <c r="AP25" s="30">
        <v>5</v>
      </c>
      <c r="AQ25" s="22"/>
      <c r="AR25" s="31"/>
      <c r="AS25" s="22">
        <f t="shared" si="3"/>
        <v>4.157911208476773</v>
      </c>
      <c r="AT25" s="22"/>
      <c r="AU25" s="22"/>
      <c r="AV25" s="19">
        <f t="shared" si="2"/>
        <v>121.42857142857142</v>
      </c>
      <c r="AW25" s="20"/>
      <c r="AX25" s="21"/>
      <c r="AY25" s="20">
        <f>AG25/12997*100</f>
        <v>0.7155497422482111</v>
      </c>
      <c r="AZ25" s="20"/>
      <c r="BA25" s="21"/>
    </row>
    <row r="26" spans="1:53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1">
        <v>63</v>
      </c>
      <c r="V26" s="12"/>
      <c r="W26" s="12"/>
      <c r="X26" s="13">
        <f t="shared" si="0"/>
        <v>21791</v>
      </c>
      <c r="Y26" s="14"/>
      <c r="Z26" s="15"/>
      <c r="AA26" s="23">
        <v>11142</v>
      </c>
      <c r="AB26" s="23"/>
      <c r="AC26" s="23"/>
      <c r="AD26" s="27">
        <v>10649</v>
      </c>
      <c r="AE26" s="23"/>
      <c r="AF26" s="28"/>
      <c r="AG26" s="12">
        <f t="shared" si="1"/>
        <v>101</v>
      </c>
      <c r="AH26" s="12"/>
      <c r="AI26" s="12"/>
      <c r="AJ26" s="24">
        <v>57</v>
      </c>
      <c r="AK26" s="25"/>
      <c r="AL26" s="26"/>
      <c r="AM26" s="32">
        <v>44</v>
      </c>
      <c r="AN26" s="32"/>
      <c r="AO26" s="32"/>
      <c r="AP26" s="30">
        <v>4.8</v>
      </c>
      <c r="AQ26" s="22"/>
      <c r="AR26" s="31"/>
      <c r="AS26" s="22">
        <f t="shared" si="3"/>
        <v>4.634941030700748</v>
      </c>
      <c r="AT26" s="22"/>
      <c r="AU26" s="22"/>
      <c r="AV26" s="19">
        <f t="shared" si="2"/>
        <v>129.54545454545453</v>
      </c>
      <c r="AW26" s="20"/>
      <c r="AX26" s="21"/>
      <c r="AY26" s="20">
        <f>AG26/13857*100</f>
        <v>0.7288734935411706</v>
      </c>
      <c r="AZ26" s="20"/>
      <c r="BA26" s="21"/>
    </row>
    <row r="27" spans="1:53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1" t="s">
        <v>0</v>
      </c>
      <c r="V27" s="12"/>
      <c r="W27" s="12"/>
      <c r="X27" s="13">
        <f t="shared" si="0"/>
        <v>20616</v>
      </c>
      <c r="Y27" s="14"/>
      <c r="Z27" s="15"/>
      <c r="AA27" s="23">
        <v>10590</v>
      </c>
      <c r="AB27" s="23"/>
      <c r="AC27" s="23"/>
      <c r="AD27" s="27">
        <v>10026</v>
      </c>
      <c r="AE27" s="23"/>
      <c r="AF27" s="28"/>
      <c r="AG27" s="12">
        <f t="shared" si="1"/>
        <v>89</v>
      </c>
      <c r="AH27" s="12"/>
      <c r="AI27" s="12"/>
      <c r="AJ27" s="24">
        <v>43</v>
      </c>
      <c r="AK27" s="25"/>
      <c r="AL27" s="26"/>
      <c r="AM27" s="32">
        <v>46</v>
      </c>
      <c r="AN27" s="32"/>
      <c r="AO27" s="32"/>
      <c r="AP27" s="30">
        <v>4.6</v>
      </c>
      <c r="AQ27" s="22"/>
      <c r="AR27" s="31"/>
      <c r="AS27" s="22">
        <f t="shared" si="3"/>
        <v>4.317035312378735</v>
      </c>
      <c r="AT27" s="22"/>
      <c r="AU27" s="22"/>
      <c r="AV27" s="19">
        <f t="shared" si="2"/>
        <v>93.47826086956522</v>
      </c>
      <c r="AW27" s="20"/>
      <c r="AX27" s="21"/>
      <c r="AY27" s="20">
        <f>AG27/13624*100</f>
        <v>0.6532589547856724</v>
      </c>
      <c r="AZ27" s="20"/>
      <c r="BA27" s="21"/>
    </row>
    <row r="28" spans="1:5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1">
        <v>2</v>
      </c>
      <c r="V28" s="12"/>
      <c r="W28" s="12"/>
      <c r="X28" s="13">
        <f t="shared" si="0"/>
        <v>20292</v>
      </c>
      <c r="Y28" s="14"/>
      <c r="Z28" s="15"/>
      <c r="AA28" s="23">
        <v>10434</v>
      </c>
      <c r="AB28" s="23"/>
      <c r="AC28" s="23"/>
      <c r="AD28" s="27">
        <v>9858</v>
      </c>
      <c r="AE28" s="23"/>
      <c r="AF28" s="28"/>
      <c r="AG28" s="12">
        <f t="shared" si="1"/>
        <v>79</v>
      </c>
      <c r="AH28" s="12"/>
      <c r="AI28" s="12"/>
      <c r="AJ28" s="24">
        <v>43</v>
      </c>
      <c r="AK28" s="25"/>
      <c r="AL28" s="26"/>
      <c r="AM28" s="32">
        <v>36</v>
      </c>
      <c r="AN28" s="32"/>
      <c r="AO28" s="32"/>
      <c r="AP28" s="30">
        <v>4.6</v>
      </c>
      <c r="AQ28" s="22"/>
      <c r="AR28" s="31"/>
      <c r="AS28" s="22">
        <f t="shared" si="3"/>
        <v>3.8931598659570272</v>
      </c>
      <c r="AT28" s="22"/>
      <c r="AU28" s="22"/>
      <c r="AV28" s="19">
        <f t="shared" si="2"/>
        <v>119.44444444444444</v>
      </c>
      <c r="AW28" s="20"/>
      <c r="AX28" s="21"/>
      <c r="AY28" s="20">
        <f>AG28/14055*100</f>
        <v>0.5620775524724297</v>
      </c>
      <c r="AZ28" s="20"/>
      <c r="BA28" s="21"/>
    </row>
    <row r="29" spans="1:53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1">
        <v>3</v>
      </c>
      <c r="V29" s="12"/>
      <c r="W29" s="12"/>
      <c r="X29" s="13">
        <f t="shared" si="0"/>
        <v>20039</v>
      </c>
      <c r="Y29" s="14"/>
      <c r="Z29" s="15"/>
      <c r="AA29" s="23">
        <v>10381</v>
      </c>
      <c r="AB29" s="23"/>
      <c r="AC29" s="23"/>
      <c r="AD29" s="27">
        <v>9658</v>
      </c>
      <c r="AE29" s="23"/>
      <c r="AF29" s="28"/>
      <c r="AG29" s="12">
        <f t="shared" si="1"/>
        <v>79</v>
      </c>
      <c r="AH29" s="12"/>
      <c r="AI29" s="12"/>
      <c r="AJ29" s="24">
        <v>43</v>
      </c>
      <c r="AK29" s="25"/>
      <c r="AL29" s="26"/>
      <c r="AM29" s="32">
        <v>36</v>
      </c>
      <c r="AN29" s="32"/>
      <c r="AO29" s="32"/>
      <c r="AP29" s="30">
        <v>4.4</v>
      </c>
      <c r="AQ29" s="22"/>
      <c r="AR29" s="31"/>
      <c r="AS29" s="22">
        <f t="shared" si="3"/>
        <v>3.9423124906432454</v>
      </c>
      <c r="AT29" s="22"/>
      <c r="AU29" s="22"/>
      <c r="AV29" s="19">
        <f t="shared" si="2"/>
        <v>119.44444444444444</v>
      </c>
      <c r="AW29" s="20"/>
      <c r="AX29" s="21"/>
      <c r="AY29" s="20">
        <f>AG29/14308*100</f>
        <v>0.5521386636846519</v>
      </c>
      <c r="AZ29" s="20"/>
      <c r="BA29" s="21"/>
    </row>
    <row r="30" spans="1:53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1">
        <v>4</v>
      </c>
      <c r="V30" s="12"/>
      <c r="W30" s="12"/>
      <c r="X30" s="13">
        <f t="shared" si="0"/>
        <v>20351</v>
      </c>
      <c r="Y30" s="14"/>
      <c r="Z30" s="15"/>
      <c r="AA30" s="23">
        <v>10442</v>
      </c>
      <c r="AB30" s="23"/>
      <c r="AC30" s="23"/>
      <c r="AD30" s="27">
        <v>9909</v>
      </c>
      <c r="AE30" s="23"/>
      <c r="AF30" s="28"/>
      <c r="AG30" s="12">
        <f t="shared" si="1"/>
        <v>87</v>
      </c>
      <c r="AH30" s="12"/>
      <c r="AI30" s="12"/>
      <c r="AJ30" s="24">
        <v>51</v>
      </c>
      <c r="AK30" s="25"/>
      <c r="AL30" s="26"/>
      <c r="AM30" s="32">
        <v>36</v>
      </c>
      <c r="AN30" s="32"/>
      <c r="AO30" s="32"/>
      <c r="AP30" s="30">
        <v>4.5</v>
      </c>
      <c r="AQ30" s="22"/>
      <c r="AR30" s="31"/>
      <c r="AS30" s="22">
        <f t="shared" si="3"/>
        <v>4.27497420274188</v>
      </c>
      <c r="AT30" s="22"/>
      <c r="AU30" s="22"/>
      <c r="AV30" s="19">
        <f t="shared" si="2"/>
        <v>141.66666666666669</v>
      </c>
      <c r="AW30" s="20"/>
      <c r="AX30" s="21"/>
      <c r="AY30" s="20">
        <f>AG30/14641*100</f>
        <v>0.5942217061676115</v>
      </c>
      <c r="AZ30" s="20"/>
      <c r="BA30" s="21"/>
    </row>
    <row r="31" spans="1:5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1">
        <v>5</v>
      </c>
      <c r="V31" s="12"/>
      <c r="W31" s="12"/>
      <c r="X31" s="13">
        <f t="shared" si="0"/>
        <v>20017</v>
      </c>
      <c r="Y31" s="14"/>
      <c r="Z31" s="15"/>
      <c r="AA31" s="23">
        <v>10160</v>
      </c>
      <c r="AB31" s="23"/>
      <c r="AC31" s="23"/>
      <c r="AD31" s="27">
        <v>9857</v>
      </c>
      <c r="AE31" s="23"/>
      <c r="AF31" s="28"/>
      <c r="AG31" s="12">
        <f t="shared" si="1"/>
        <v>82</v>
      </c>
      <c r="AH31" s="12"/>
      <c r="AI31" s="12"/>
      <c r="AJ31" s="24">
        <v>49</v>
      </c>
      <c r="AK31" s="25"/>
      <c r="AL31" s="26"/>
      <c r="AM31" s="32">
        <v>33</v>
      </c>
      <c r="AN31" s="32"/>
      <c r="AO31" s="32"/>
      <c r="AP31" s="30">
        <v>4.3</v>
      </c>
      <c r="AQ31" s="22"/>
      <c r="AR31" s="31"/>
      <c r="AS31" s="22">
        <f t="shared" si="3"/>
        <v>4.096517959734226</v>
      </c>
      <c r="AT31" s="22"/>
      <c r="AU31" s="22"/>
      <c r="AV31" s="19">
        <f t="shared" si="2"/>
        <v>148.4848484848485</v>
      </c>
      <c r="AW31" s="20"/>
      <c r="AX31" s="21"/>
      <c r="AY31" s="20">
        <f>AG31/14835*100</f>
        <v>0.5527468823727671</v>
      </c>
      <c r="AZ31" s="20"/>
      <c r="BA31" s="21"/>
    </row>
    <row r="32" spans="1:53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1">
        <v>6</v>
      </c>
      <c r="V32" s="12"/>
      <c r="W32" s="12"/>
      <c r="X32" s="13">
        <f t="shared" si="0"/>
        <v>20623</v>
      </c>
      <c r="Y32" s="14"/>
      <c r="Z32" s="15"/>
      <c r="AA32" s="23">
        <v>10664</v>
      </c>
      <c r="AB32" s="23"/>
      <c r="AC32" s="23"/>
      <c r="AD32" s="27">
        <v>9959</v>
      </c>
      <c r="AE32" s="23"/>
      <c r="AF32" s="28"/>
      <c r="AG32" s="12">
        <f t="shared" si="1"/>
        <v>83</v>
      </c>
      <c r="AH32" s="12"/>
      <c r="AI32" s="12"/>
      <c r="AJ32" s="24">
        <v>56</v>
      </c>
      <c r="AK32" s="25"/>
      <c r="AL32" s="26"/>
      <c r="AM32" s="32">
        <v>27</v>
      </c>
      <c r="AN32" s="32"/>
      <c r="AO32" s="32"/>
      <c r="AP32" s="30">
        <v>4.2</v>
      </c>
      <c r="AQ32" s="22"/>
      <c r="AR32" s="31"/>
      <c r="AS32" s="22">
        <f t="shared" si="3"/>
        <v>4.024632691654948</v>
      </c>
      <c r="AT32" s="22"/>
      <c r="AU32" s="22"/>
      <c r="AV32" s="19">
        <f t="shared" si="2"/>
        <v>207.4074074074074</v>
      </c>
      <c r="AW32" s="20"/>
      <c r="AX32" s="21"/>
      <c r="AY32" s="20">
        <f>AG32/15253*100</f>
        <v>0.5441552481479053</v>
      </c>
      <c r="AZ32" s="20"/>
      <c r="BA32" s="21"/>
    </row>
    <row r="33" spans="1:5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1">
        <v>7</v>
      </c>
      <c r="V33" s="12"/>
      <c r="W33" s="12"/>
      <c r="X33" s="13">
        <f t="shared" si="0"/>
        <v>20187</v>
      </c>
      <c r="Y33" s="14"/>
      <c r="Z33" s="15"/>
      <c r="AA33" s="23">
        <v>10281</v>
      </c>
      <c r="AB33" s="23"/>
      <c r="AC33" s="23"/>
      <c r="AD33" s="27">
        <v>9906</v>
      </c>
      <c r="AE33" s="23"/>
      <c r="AF33" s="28"/>
      <c r="AG33" s="12">
        <f t="shared" si="1"/>
        <v>74</v>
      </c>
      <c r="AH33" s="12"/>
      <c r="AI33" s="12"/>
      <c r="AJ33" s="24">
        <v>39</v>
      </c>
      <c r="AK33" s="25"/>
      <c r="AL33" s="26"/>
      <c r="AM33" s="32">
        <v>35</v>
      </c>
      <c r="AN33" s="32"/>
      <c r="AO33" s="32"/>
      <c r="AP33" s="30">
        <v>4.3</v>
      </c>
      <c r="AQ33" s="22"/>
      <c r="AR33" s="31"/>
      <c r="AS33" s="22">
        <f t="shared" si="3"/>
        <v>3.665725466884629</v>
      </c>
      <c r="AT33" s="22"/>
      <c r="AU33" s="22"/>
      <c r="AV33" s="19">
        <f t="shared" si="2"/>
        <v>111.42857142857143</v>
      </c>
      <c r="AW33" s="20"/>
      <c r="AX33" s="21"/>
      <c r="AY33" s="20">
        <f>AG33/15811*100</f>
        <v>0.46802858769211303</v>
      </c>
      <c r="AZ33" s="20"/>
      <c r="BA33" s="21"/>
    </row>
    <row r="34" spans="1:5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1">
        <v>8</v>
      </c>
      <c r="V34" s="12"/>
      <c r="W34" s="12"/>
      <c r="X34" s="13">
        <f t="shared" si="0"/>
        <v>20545</v>
      </c>
      <c r="Y34" s="14"/>
      <c r="Z34" s="15"/>
      <c r="AA34" s="23">
        <v>10508</v>
      </c>
      <c r="AB34" s="23"/>
      <c r="AC34" s="23"/>
      <c r="AD34" s="27">
        <v>10037</v>
      </c>
      <c r="AE34" s="23"/>
      <c r="AF34" s="28"/>
      <c r="AG34" s="12">
        <f t="shared" si="1"/>
        <v>75</v>
      </c>
      <c r="AH34" s="12"/>
      <c r="AI34" s="12"/>
      <c r="AJ34" s="24">
        <v>45</v>
      </c>
      <c r="AK34" s="25"/>
      <c r="AL34" s="26"/>
      <c r="AM34" s="32">
        <v>30</v>
      </c>
      <c r="AN34" s="32"/>
      <c r="AO34" s="32"/>
      <c r="AP34" s="30">
        <v>3.8</v>
      </c>
      <c r="AQ34" s="22"/>
      <c r="AR34" s="31"/>
      <c r="AS34" s="22">
        <f t="shared" si="3"/>
        <v>3.6505232416646387</v>
      </c>
      <c r="AT34" s="22"/>
      <c r="AU34" s="22"/>
      <c r="AV34" s="19">
        <f t="shared" si="2"/>
        <v>150</v>
      </c>
      <c r="AW34" s="20"/>
      <c r="AX34" s="21"/>
      <c r="AY34" s="20">
        <f>AG34/15344*100</f>
        <v>0.48879040667361834</v>
      </c>
      <c r="AZ34" s="20"/>
      <c r="BA34" s="21"/>
    </row>
    <row r="35" spans="1:53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1">
        <v>9</v>
      </c>
      <c r="V35" s="12"/>
      <c r="W35" s="12"/>
      <c r="X35" s="13">
        <f t="shared" si="0"/>
        <v>20545</v>
      </c>
      <c r="Y35" s="14"/>
      <c r="Z35" s="15"/>
      <c r="AA35" s="23">
        <v>10508</v>
      </c>
      <c r="AB35" s="23"/>
      <c r="AC35" s="23"/>
      <c r="AD35" s="27">
        <v>10037</v>
      </c>
      <c r="AE35" s="23"/>
      <c r="AF35" s="28"/>
      <c r="AG35" s="12">
        <f t="shared" si="1"/>
        <v>77</v>
      </c>
      <c r="AH35" s="12"/>
      <c r="AI35" s="12"/>
      <c r="AJ35" s="24">
        <v>40</v>
      </c>
      <c r="AK35" s="25"/>
      <c r="AL35" s="26"/>
      <c r="AM35" s="32">
        <v>37</v>
      </c>
      <c r="AN35" s="32"/>
      <c r="AO35" s="32"/>
      <c r="AP35" s="30">
        <v>3.7</v>
      </c>
      <c r="AQ35" s="22"/>
      <c r="AR35" s="31"/>
      <c r="AS35" s="22">
        <f t="shared" si="3"/>
        <v>3.747870528109029</v>
      </c>
      <c r="AT35" s="22"/>
      <c r="AU35" s="22"/>
      <c r="AV35" s="19">
        <f t="shared" si="2"/>
        <v>108.10810810810811</v>
      </c>
      <c r="AW35" s="20"/>
      <c r="AX35" s="21"/>
      <c r="AY35" s="20">
        <f>AG35/15697*100</f>
        <v>0.4905395935529082</v>
      </c>
      <c r="AZ35" s="20"/>
      <c r="BA35" s="21"/>
    </row>
    <row r="36" spans="1:53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1">
        <v>10</v>
      </c>
      <c r="V36" s="12"/>
      <c r="W36" s="12"/>
      <c r="X36" s="13">
        <f t="shared" si="0"/>
        <v>20447</v>
      </c>
      <c r="Y36" s="14"/>
      <c r="Z36" s="15"/>
      <c r="AA36" s="23">
        <v>10442</v>
      </c>
      <c r="AB36" s="23"/>
      <c r="AC36" s="23"/>
      <c r="AD36" s="27">
        <v>10005</v>
      </c>
      <c r="AE36" s="23"/>
      <c r="AF36" s="28"/>
      <c r="AG36" s="12">
        <f t="shared" si="1"/>
        <v>79</v>
      </c>
      <c r="AH36" s="12"/>
      <c r="AI36" s="12"/>
      <c r="AJ36" s="24">
        <v>47</v>
      </c>
      <c r="AK36" s="25"/>
      <c r="AL36" s="26"/>
      <c r="AM36" s="32">
        <v>32</v>
      </c>
      <c r="AN36" s="32"/>
      <c r="AO36" s="32"/>
      <c r="AP36" s="30">
        <v>3.6</v>
      </c>
      <c r="AQ36" s="22"/>
      <c r="AR36" s="31"/>
      <c r="AS36" s="22">
        <f t="shared" si="3"/>
        <v>3.863647478847753</v>
      </c>
      <c r="AT36" s="22"/>
      <c r="AU36" s="22"/>
      <c r="AV36" s="19">
        <f t="shared" si="2"/>
        <v>146.875</v>
      </c>
      <c r="AW36" s="20"/>
      <c r="AX36" s="21"/>
      <c r="AY36" s="20">
        <f>AG36/15943*100</f>
        <v>0.49551527316063476</v>
      </c>
      <c r="AZ36" s="20"/>
      <c r="BA36" s="21"/>
    </row>
    <row r="37" spans="1:5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1">
        <v>11</v>
      </c>
      <c r="V37" s="12"/>
      <c r="W37" s="12"/>
      <c r="X37" s="13">
        <f t="shared" si="0"/>
        <v>20151</v>
      </c>
      <c r="Y37" s="14"/>
      <c r="Z37" s="15"/>
      <c r="AA37" s="23">
        <v>10327</v>
      </c>
      <c r="AB37" s="23"/>
      <c r="AC37" s="23"/>
      <c r="AD37" s="27">
        <v>9824</v>
      </c>
      <c r="AE37" s="23"/>
      <c r="AF37" s="28"/>
      <c r="AG37" s="12">
        <f t="shared" si="1"/>
        <v>69</v>
      </c>
      <c r="AH37" s="12"/>
      <c r="AI37" s="12"/>
      <c r="AJ37" s="24">
        <v>41</v>
      </c>
      <c r="AK37" s="25"/>
      <c r="AL37" s="26"/>
      <c r="AM37" s="32">
        <v>28</v>
      </c>
      <c r="AN37" s="32"/>
      <c r="AO37" s="32"/>
      <c r="AP37" s="30">
        <v>3.4</v>
      </c>
      <c r="AQ37" s="22"/>
      <c r="AR37" s="31"/>
      <c r="AS37" s="22">
        <f t="shared" si="3"/>
        <v>3.424147684978413</v>
      </c>
      <c r="AT37" s="22"/>
      <c r="AU37" s="22"/>
      <c r="AV37" s="19">
        <f t="shared" si="2"/>
        <v>146.42857142857142</v>
      </c>
      <c r="AW37" s="20"/>
      <c r="AX37" s="21"/>
      <c r="AY37" s="20">
        <f>AG37/16880*100</f>
        <v>0.4087677725118483</v>
      </c>
      <c r="AZ37" s="20"/>
      <c r="BA37" s="21"/>
    </row>
    <row r="38" spans="1:5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1">
        <v>12</v>
      </c>
      <c r="V38" s="12"/>
      <c r="W38" s="12"/>
      <c r="X38" s="13">
        <f t="shared" si="0"/>
        <v>20276</v>
      </c>
      <c r="Y38" s="14"/>
      <c r="Z38" s="15"/>
      <c r="AA38" s="23">
        <v>10474</v>
      </c>
      <c r="AB38" s="23"/>
      <c r="AC38" s="23"/>
      <c r="AD38" s="27">
        <v>9802</v>
      </c>
      <c r="AE38" s="23"/>
      <c r="AF38" s="28"/>
      <c r="AG38" s="12">
        <f t="shared" si="1"/>
        <v>53</v>
      </c>
      <c r="AH38" s="12"/>
      <c r="AI38" s="12"/>
      <c r="AJ38" s="24">
        <v>28</v>
      </c>
      <c r="AK38" s="25"/>
      <c r="AL38" s="26"/>
      <c r="AM38" s="32">
        <v>25</v>
      </c>
      <c r="AN38" s="32"/>
      <c r="AO38" s="32"/>
      <c r="AP38" s="30">
        <v>3.2</v>
      </c>
      <c r="AQ38" s="22"/>
      <c r="AR38" s="31"/>
      <c r="AS38" s="22">
        <f t="shared" si="3"/>
        <v>2.6139277964095484</v>
      </c>
      <c r="AT38" s="22"/>
      <c r="AU38" s="22"/>
      <c r="AV38" s="19">
        <f t="shared" si="2"/>
        <v>112.00000000000001</v>
      </c>
      <c r="AW38" s="20"/>
      <c r="AX38" s="21"/>
      <c r="AY38" s="20">
        <f>AG38/16577*100</f>
        <v>0.3197200941062918</v>
      </c>
      <c r="AZ38" s="20"/>
      <c r="BA38" s="21"/>
    </row>
    <row r="39" spans="1:5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1">
        <v>13</v>
      </c>
      <c r="V39" s="12"/>
      <c r="W39" s="12"/>
      <c r="X39" s="13">
        <f t="shared" si="0"/>
        <v>19603</v>
      </c>
      <c r="Y39" s="14"/>
      <c r="Z39" s="15"/>
      <c r="AA39" s="23">
        <v>10022</v>
      </c>
      <c r="AB39" s="23"/>
      <c r="AC39" s="23"/>
      <c r="AD39" s="27">
        <v>9581</v>
      </c>
      <c r="AE39" s="23"/>
      <c r="AF39" s="28"/>
      <c r="AG39" s="12">
        <f t="shared" si="1"/>
        <v>60</v>
      </c>
      <c r="AH39" s="12"/>
      <c r="AI39" s="12"/>
      <c r="AJ39" s="24">
        <v>32</v>
      </c>
      <c r="AK39" s="25"/>
      <c r="AL39" s="26"/>
      <c r="AM39" s="32">
        <v>28</v>
      </c>
      <c r="AN39" s="32"/>
      <c r="AO39" s="32"/>
      <c r="AP39" s="30">
        <v>3.1</v>
      </c>
      <c r="AQ39" s="22"/>
      <c r="AR39" s="31"/>
      <c r="AS39" s="22">
        <f t="shared" si="3"/>
        <v>3.060756006733663</v>
      </c>
      <c r="AT39" s="22"/>
      <c r="AU39" s="22"/>
      <c r="AV39" s="19">
        <f t="shared" si="2"/>
        <v>114.28571428571428</v>
      </c>
      <c r="AW39" s="20"/>
      <c r="AX39" s="21"/>
      <c r="AY39" s="20">
        <f>AG39/16522*100</f>
        <v>0.3631521607553565</v>
      </c>
      <c r="AZ39" s="20"/>
      <c r="BA39" s="21"/>
    </row>
    <row r="40" spans="1:5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1">
        <v>14</v>
      </c>
      <c r="V40" s="12"/>
      <c r="W40" s="12"/>
      <c r="X40" s="13">
        <f t="shared" si="0"/>
        <v>19617</v>
      </c>
      <c r="Y40" s="14"/>
      <c r="Z40" s="15"/>
      <c r="AA40" s="23">
        <v>9969</v>
      </c>
      <c r="AB40" s="23"/>
      <c r="AC40" s="23"/>
      <c r="AD40" s="27">
        <v>9648</v>
      </c>
      <c r="AE40" s="23"/>
      <c r="AF40" s="28"/>
      <c r="AG40" s="12">
        <f t="shared" si="1"/>
        <v>62</v>
      </c>
      <c r="AH40" s="12"/>
      <c r="AI40" s="12"/>
      <c r="AJ40" s="24">
        <v>32</v>
      </c>
      <c r="AK40" s="25"/>
      <c r="AL40" s="26"/>
      <c r="AM40" s="32">
        <v>30</v>
      </c>
      <c r="AN40" s="32"/>
      <c r="AO40" s="32"/>
      <c r="AP40" s="30">
        <v>3</v>
      </c>
      <c r="AQ40" s="22"/>
      <c r="AR40" s="31"/>
      <c r="AS40" s="22">
        <f t="shared" si="3"/>
        <v>3.1605240352755266</v>
      </c>
      <c r="AT40" s="22"/>
      <c r="AU40" s="22"/>
      <c r="AV40" s="19">
        <f t="shared" si="2"/>
        <v>106.66666666666667</v>
      </c>
      <c r="AW40" s="20"/>
      <c r="AX40" s="21"/>
      <c r="AY40" s="20">
        <f>AG40/16905*100</f>
        <v>0.36675539781129846</v>
      </c>
      <c r="AZ40" s="20"/>
      <c r="BA40" s="21"/>
    </row>
    <row r="41" spans="1:5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1">
        <v>15</v>
      </c>
      <c r="V41" s="12"/>
      <c r="W41" s="12"/>
      <c r="X41" s="13">
        <f t="shared" si="0"/>
        <v>19156</v>
      </c>
      <c r="Y41" s="14"/>
      <c r="Z41" s="15"/>
      <c r="AA41" s="23">
        <v>9854</v>
      </c>
      <c r="AB41" s="23"/>
      <c r="AC41" s="23"/>
      <c r="AD41" s="27">
        <v>9302</v>
      </c>
      <c r="AE41" s="23"/>
      <c r="AF41" s="28"/>
      <c r="AG41" s="12">
        <f t="shared" si="1"/>
        <v>51</v>
      </c>
      <c r="AH41" s="12"/>
      <c r="AI41" s="12"/>
      <c r="AJ41" s="24">
        <v>29</v>
      </c>
      <c r="AK41" s="25"/>
      <c r="AL41" s="26"/>
      <c r="AM41" s="32">
        <v>22</v>
      </c>
      <c r="AN41" s="32"/>
      <c r="AO41" s="32"/>
      <c r="AP41" s="30">
        <v>3</v>
      </c>
      <c r="AQ41" s="22"/>
      <c r="AR41" s="31"/>
      <c r="AS41" s="22">
        <f t="shared" si="3"/>
        <v>2.6623512215493843</v>
      </c>
      <c r="AT41" s="22"/>
      <c r="AU41" s="22"/>
      <c r="AV41" s="19">
        <f t="shared" si="2"/>
        <v>131.8181818181818</v>
      </c>
      <c r="AW41" s="20"/>
      <c r="AX41" s="21"/>
      <c r="AY41" s="20">
        <f>AG41/17118*100</f>
        <v>0.2979320014020329</v>
      </c>
      <c r="AZ41" s="20"/>
      <c r="BA41" s="21"/>
    </row>
    <row r="42" spans="1:5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1">
        <v>16</v>
      </c>
      <c r="V42" s="12"/>
      <c r="W42" s="12"/>
      <c r="X42" s="13">
        <f t="shared" si="0"/>
        <v>18363</v>
      </c>
      <c r="Y42" s="14"/>
      <c r="Z42" s="15"/>
      <c r="AA42" s="14">
        <v>9343</v>
      </c>
      <c r="AB42" s="14"/>
      <c r="AC42" s="14"/>
      <c r="AD42" s="13">
        <v>9020</v>
      </c>
      <c r="AE42" s="14"/>
      <c r="AF42" s="15"/>
      <c r="AG42" s="12">
        <f>SUM(AJ42:AO42)</f>
        <v>47</v>
      </c>
      <c r="AH42" s="12"/>
      <c r="AI42" s="12"/>
      <c r="AJ42" s="16">
        <v>19</v>
      </c>
      <c r="AK42" s="17"/>
      <c r="AL42" s="18"/>
      <c r="AM42" s="17">
        <v>28</v>
      </c>
      <c r="AN42" s="17"/>
      <c r="AO42" s="17"/>
      <c r="AP42" s="33">
        <v>2.8</v>
      </c>
      <c r="AQ42" s="34"/>
      <c r="AR42" s="35"/>
      <c r="AS42" s="22">
        <f t="shared" si="3"/>
        <v>2.559494635952731</v>
      </c>
      <c r="AT42" s="22"/>
      <c r="AU42" s="22"/>
      <c r="AV42" s="19">
        <f t="shared" si="2"/>
        <v>67.85714285714286</v>
      </c>
      <c r="AW42" s="20"/>
      <c r="AX42" s="21"/>
      <c r="AY42" s="20">
        <f>AG42/17705*100</f>
        <v>0.26546173397345385</v>
      </c>
      <c r="AZ42" s="20"/>
      <c r="BA42" s="21"/>
    </row>
    <row r="43" spans="1:5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1">
        <v>17</v>
      </c>
      <c r="V43" s="12"/>
      <c r="W43" s="12"/>
      <c r="X43" s="13">
        <f t="shared" si="0"/>
        <v>17706</v>
      </c>
      <c r="Y43" s="14"/>
      <c r="Z43" s="15"/>
      <c r="AA43" s="14">
        <v>8988</v>
      </c>
      <c r="AB43" s="14"/>
      <c r="AC43" s="14"/>
      <c r="AD43" s="13">
        <v>8718</v>
      </c>
      <c r="AE43" s="14"/>
      <c r="AF43" s="15"/>
      <c r="AG43" s="12">
        <f>SUM(AJ43:AO43)</f>
        <v>54</v>
      </c>
      <c r="AH43" s="12"/>
      <c r="AI43" s="12"/>
      <c r="AJ43" s="16">
        <v>32</v>
      </c>
      <c r="AK43" s="17"/>
      <c r="AL43" s="18"/>
      <c r="AM43" s="17">
        <v>22</v>
      </c>
      <c r="AN43" s="17"/>
      <c r="AO43" s="17"/>
      <c r="AP43" s="33">
        <v>2.8</v>
      </c>
      <c r="AQ43" s="34"/>
      <c r="AR43" s="35"/>
      <c r="AS43" s="22">
        <f t="shared" si="3"/>
        <v>3.049813622500847</v>
      </c>
      <c r="AT43" s="22"/>
      <c r="AU43" s="22"/>
      <c r="AV43" s="19">
        <f t="shared" si="2"/>
        <v>145.45454545454547</v>
      </c>
      <c r="AW43" s="20"/>
      <c r="AX43" s="21"/>
      <c r="AY43" s="20">
        <f>AG43/18511*100</f>
        <v>0.29171843768570044</v>
      </c>
      <c r="AZ43" s="20"/>
      <c r="BA43" s="21"/>
    </row>
    <row r="44" spans="1:5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1">
        <v>18</v>
      </c>
      <c r="V44" s="12"/>
      <c r="W44" s="12"/>
      <c r="X44" s="13">
        <f t="shared" si="0"/>
        <v>18092</v>
      </c>
      <c r="Y44" s="14"/>
      <c r="Z44" s="15"/>
      <c r="AA44" s="14">
        <v>9188</v>
      </c>
      <c r="AB44" s="14"/>
      <c r="AC44" s="14"/>
      <c r="AD44" s="13">
        <v>8904</v>
      </c>
      <c r="AE44" s="14"/>
      <c r="AF44" s="15"/>
      <c r="AG44" s="12">
        <f>SUM(AJ44:AO44)</f>
        <v>60</v>
      </c>
      <c r="AH44" s="12"/>
      <c r="AI44" s="12"/>
      <c r="AJ44" s="16">
        <v>29</v>
      </c>
      <c r="AK44" s="17"/>
      <c r="AL44" s="18"/>
      <c r="AM44" s="17">
        <v>31</v>
      </c>
      <c r="AN44" s="17"/>
      <c r="AO44" s="17"/>
      <c r="AP44" s="33">
        <v>2.6</v>
      </c>
      <c r="AQ44" s="34"/>
      <c r="AR44" s="35"/>
      <c r="AS44" s="22">
        <f t="shared" si="3"/>
        <v>3.3163829316825115</v>
      </c>
      <c r="AT44" s="22"/>
      <c r="AU44" s="22"/>
      <c r="AV44" s="19">
        <f t="shared" si="2"/>
        <v>93.54838709677419</v>
      </c>
      <c r="AW44" s="20"/>
      <c r="AX44" s="21"/>
      <c r="AY44" s="20">
        <f>AG44/18638*100</f>
        <v>0.3219229531065565</v>
      </c>
      <c r="AZ44" s="20"/>
      <c r="BA44" s="21"/>
    </row>
    <row r="45" spans="1:53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1">
        <v>19</v>
      </c>
      <c r="V45" s="12"/>
      <c r="W45" s="12"/>
      <c r="X45" s="13">
        <f t="shared" si="0"/>
        <v>17696</v>
      </c>
      <c r="Y45" s="14"/>
      <c r="Z45" s="15"/>
      <c r="AA45" s="14">
        <v>9077</v>
      </c>
      <c r="AB45" s="14"/>
      <c r="AC45" s="14"/>
      <c r="AD45" s="13">
        <v>8619</v>
      </c>
      <c r="AE45" s="14"/>
      <c r="AF45" s="15"/>
      <c r="AG45" s="12">
        <f>SUM(AJ45:AO45)</f>
        <v>43</v>
      </c>
      <c r="AH45" s="12"/>
      <c r="AI45" s="12"/>
      <c r="AJ45" s="16">
        <v>29</v>
      </c>
      <c r="AK45" s="17"/>
      <c r="AL45" s="18"/>
      <c r="AM45" s="17">
        <v>14</v>
      </c>
      <c r="AN45" s="17"/>
      <c r="AO45" s="17"/>
      <c r="AP45" s="16">
        <v>2.6</v>
      </c>
      <c r="AQ45" s="17"/>
      <c r="AR45" s="18"/>
      <c r="AS45" s="22">
        <f>AG45/X45*1000</f>
        <v>2.4299276672694394</v>
      </c>
      <c r="AT45" s="22"/>
      <c r="AU45" s="22"/>
      <c r="AV45" s="19">
        <f t="shared" si="2"/>
        <v>207.14285714285717</v>
      </c>
      <c r="AW45" s="20"/>
      <c r="AX45" s="21"/>
      <c r="AY45" s="19">
        <f>AG45/18910*100</f>
        <v>0.22739291380222104</v>
      </c>
      <c r="AZ45" s="20"/>
      <c r="BA45" s="21"/>
    </row>
    <row r="46" spans="1:53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1">
        <v>20</v>
      </c>
      <c r="V46" s="12"/>
      <c r="W46" s="12"/>
      <c r="X46" s="13">
        <f>SUM(AA46:AF46)</f>
        <v>17506</v>
      </c>
      <c r="Y46" s="14"/>
      <c r="Z46" s="15"/>
      <c r="AA46" s="14">
        <v>9093</v>
      </c>
      <c r="AB46" s="14"/>
      <c r="AC46" s="14"/>
      <c r="AD46" s="13">
        <v>8413</v>
      </c>
      <c r="AE46" s="14"/>
      <c r="AF46" s="15"/>
      <c r="AG46" s="12">
        <f>SUM(AJ46:AO46)</f>
        <v>58</v>
      </c>
      <c r="AH46" s="12"/>
      <c r="AI46" s="12"/>
      <c r="AJ46" s="16">
        <v>34</v>
      </c>
      <c r="AK46" s="17"/>
      <c r="AL46" s="18"/>
      <c r="AM46" s="17">
        <v>24</v>
      </c>
      <c r="AN46" s="17"/>
      <c r="AO46" s="17"/>
      <c r="AP46" s="16">
        <v>2.6</v>
      </c>
      <c r="AQ46" s="17"/>
      <c r="AR46" s="18"/>
      <c r="AS46" s="22">
        <f>AG46/X46*1000</f>
        <v>3.3131497772192393</v>
      </c>
      <c r="AT46" s="22"/>
      <c r="AU46" s="22"/>
      <c r="AV46" s="19">
        <f>AJ46/AM46*100</f>
        <v>141.66666666666669</v>
      </c>
      <c r="AW46" s="20"/>
      <c r="AX46" s="21"/>
      <c r="AY46" s="19">
        <f>AG46/19478*100</f>
        <v>0.2977718451586405</v>
      </c>
      <c r="AZ46" s="20"/>
      <c r="BA46" s="21"/>
    </row>
    <row r="47" spans="1:53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1">
        <v>21</v>
      </c>
      <c r="V47" s="12"/>
      <c r="W47" s="12"/>
      <c r="X47" s="13">
        <v>17327</v>
      </c>
      <c r="Y47" s="14"/>
      <c r="Z47" s="15"/>
      <c r="AA47" s="14">
        <v>8759</v>
      </c>
      <c r="AB47" s="14"/>
      <c r="AC47" s="14"/>
      <c r="AD47" s="13">
        <v>8568</v>
      </c>
      <c r="AE47" s="14"/>
      <c r="AF47" s="15"/>
      <c r="AG47" s="12">
        <v>38</v>
      </c>
      <c r="AH47" s="12"/>
      <c r="AI47" s="12"/>
      <c r="AJ47" s="16">
        <v>20</v>
      </c>
      <c r="AK47" s="17"/>
      <c r="AL47" s="18"/>
      <c r="AM47" s="17">
        <v>18</v>
      </c>
      <c r="AN47" s="17"/>
      <c r="AO47" s="17"/>
      <c r="AP47" s="16">
        <v>2.4</v>
      </c>
      <c r="AQ47" s="17"/>
      <c r="AR47" s="18"/>
      <c r="AS47" s="22">
        <f>AG47/X47*1000</f>
        <v>2.193109020603682</v>
      </c>
      <c r="AT47" s="22"/>
      <c r="AU47" s="22"/>
      <c r="AV47" s="19">
        <f>AJ47/AM47*100</f>
        <v>111.11111111111111</v>
      </c>
      <c r="AW47" s="20"/>
      <c r="AX47" s="21"/>
      <c r="AY47" s="20">
        <f>AG47/19402*100</f>
        <v>0.19585609730955572</v>
      </c>
      <c r="AZ47" s="20"/>
      <c r="BA47" s="21"/>
    </row>
    <row r="48" spans="1:53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1">
        <v>22</v>
      </c>
      <c r="V48" s="12"/>
      <c r="W48" s="12"/>
      <c r="X48" s="13">
        <v>16887</v>
      </c>
      <c r="Y48" s="14"/>
      <c r="Z48" s="15"/>
      <c r="AA48" s="14">
        <v>8753</v>
      </c>
      <c r="AB48" s="14"/>
      <c r="AC48" s="14"/>
      <c r="AD48" s="13">
        <v>8134</v>
      </c>
      <c r="AE48" s="14"/>
      <c r="AF48" s="15"/>
      <c r="AG48" s="12">
        <v>41</v>
      </c>
      <c r="AH48" s="12"/>
      <c r="AI48" s="12"/>
      <c r="AJ48" s="16">
        <v>28</v>
      </c>
      <c r="AK48" s="17"/>
      <c r="AL48" s="18"/>
      <c r="AM48" s="17">
        <v>13</v>
      </c>
      <c r="AN48" s="17"/>
      <c r="AO48" s="17"/>
      <c r="AP48" s="16">
        <v>2.3</v>
      </c>
      <c r="AQ48" s="17"/>
      <c r="AR48" s="18"/>
      <c r="AS48" s="22">
        <f>AG48/X48*1000</f>
        <v>2.427903120743767</v>
      </c>
      <c r="AT48" s="22"/>
      <c r="AU48" s="22"/>
      <c r="AV48" s="19">
        <f>AJ48/AM48*100</f>
        <v>215.3846153846154</v>
      </c>
      <c r="AW48" s="20"/>
      <c r="AX48" s="21"/>
      <c r="AY48" s="20">
        <f>AG48/20220*100</f>
        <v>0.20276953511374876</v>
      </c>
      <c r="AZ48" s="20"/>
      <c r="BA48" s="21"/>
    </row>
    <row r="49" spans="1:53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44">
        <v>23</v>
      </c>
      <c r="V49" s="45"/>
      <c r="W49" s="45"/>
      <c r="X49" s="46">
        <v>16851</v>
      </c>
      <c r="Y49" s="47"/>
      <c r="Z49" s="48"/>
      <c r="AA49" s="47">
        <v>8654</v>
      </c>
      <c r="AB49" s="47"/>
      <c r="AC49" s="47"/>
      <c r="AD49" s="46">
        <v>8197</v>
      </c>
      <c r="AE49" s="47"/>
      <c r="AF49" s="48"/>
      <c r="AG49" s="45">
        <v>49</v>
      </c>
      <c r="AH49" s="45"/>
      <c r="AI49" s="45"/>
      <c r="AJ49" s="36">
        <v>28</v>
      </c>
      <c r="AK49" s="37"/>
      <c r="AL49" s="38"/>
      <c r="AM49" s="37">
        <v>21</v>
      </c>
      <c r="AN49" s="37"/>
      <c r="AO49" s="37"/>
      <c r="AP49" s="36">
        <v>2.3</v>
      </c>
      <c r="AQ49" s="37"/>
      <c r="AR49" s="38"/>
      <c r="AS49" s="40">
        <f>AG49/X49*1000</f>
        <v>2.907839297371076</v>
      </c>
      <c r="AT49" s="40"/>
      <c r="AU49" s="40"/>
      <c r="AV49" s="41">
        <f>AJ49/AM49*100</f>
        <v>133.33333333333331</v>
      </c>
      <c r="AW49" s="42"/>
      <c r="AX49" s="43"/>
      <c r="AY49" s="42">
        <f>AG49/21053*100</f>
        <v>0.23274592694627846</v>
      </c>
      <c r="AZ49" s="42"/>
      <c r="BA49" s="43"/>
    </row>
    <row r="50" spans="1:51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V50" s="10" t="s">
        <v>16</v>
      </c>
      <c r="W50" s="3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3"/>
      <c r="W51" s="3" t="s">
        <v>17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0"/>
      <c r="W53" s="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3.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3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3.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3.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3.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3.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3.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3.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3.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3.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3.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3.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3.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3.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3.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3.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3.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3.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3.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3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3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3.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21:51" ht="13.5"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</sheetData>
  <sheetProtection/>
  <mergeCells count="444">
    <mergeCell ref="AM48:AO48"/>
    <mergeCell ref="AP48:AR48"/>
    <mergeCell ref="AS48:AU48"/>
    <mergeCell ref="AV48:AX48"/>
    <mergeCell ref="AY48:BA48"/>
    <mergeCell ref="U48:W48"/>
    <mergeCell ref="X48:Z48"/>
    <mergeCell ref="AA48:AC48"/>
    <mergeCell ref="AD48:AF48"/>
    <mergeCell ref="AG48:AI48"/>
    <mergeCell ref="AJ48:AL48"/>
    <mergeCell ref="AM49:AO49"/>
    <mergeCell ref="AP49:AR49"/>
    <mergeCell ref="AS49:AU49"/>
    <mergeCell ref="AV49:AX49"/>
    <mergeCell ref="AY49:BA49"/>
    <mergeCell ref="U49:W49"/>
    <mergeCell ref="X49:Z49"/>
    <mergeCell ref="AA49:AC49"/>
    <mergeCell ref="AD49:AF49"/>
    <mergeCell ref="AG49:AI49"/>
    <mergeCell ref="AJ49:AL49"/>
    <mergeCell ref="AY44:BA44"/>
    <mergeCell ref="AV9:AX10"/>
    <mergeCell ref="AY9:BA10"/>
    <mergeCell ref="AG9:AO9"/>
    <mergeCell ref="AP9:AU9"/>
    <mergeCell ref="AY38:BA38"/>
    <mergeCell ref="AY39:BA39"/>
    <mergeCell ref="AY40:BA40"/>
    <mergeCell ref="AY41:BA41"/>
    <mergeCell ref="AY42:BA42"/>
    <mergeCell ref="AY43:BA43"/>
    <mergeCell ref="AY32:BA32"/>
    <mergeCell ref="AY33:BA33"/>
    <mergeCell ref="AY34:BA34"/>
    <mergeCell ref="AY35:BA35"/>
    <mergeCell ref="AY36:BA36"/>
    <mergeCell ref="AY37:BA37"/>
    <mergeCell ref="AY26:BA26"/>
    <mergeCell ref="AY27:BA27"/>
    <mergeCell ref="AY28:BA28"/>
    <mergeCell ref="AY29:BA29"/>
    <mergeCell ref="AY30:BA30"/>
    <mergeCell ref="AY31:BA31"/>
    <mergeCell ref="AY20:BA20"/>
    <mergeCell ref="AY21:BA21"/>
    <mergeCell ref="AY22:BA22"/>
    <mergeCell ref="AY23:BA23"/>
    <mergeCell ref="AY24:BA24"/>
    <mergeCell ref="AY25:BA25"/>
    <mergeCell ref="AY14:BA14"/>
    <mergeCell ref="AY15:BA15"/>
    <mergeCell ref="AY16:BA16"/>
    <mergeCell ref="AY17:BA17"/>
    <mergeCell ref="AY18:BA18"/>
    <mergeCell ref="AY19:BA19"/>
    <mergeCell ref="AY13:BA13"/>
    <mergeCell ref="AJ10:AL10"/>
    <mergeCell ref="AM10:AO10"/>
    <mergeCell ref="AP10:AR10"/>
    <mergeCell ref="AS10:AU10"/>
    <mergeCell ref="AJ13:AL13"/>
    <mergeCell ref="AM13:AO13"/>
    <mergeCell ref="AP13:AR13"/>
    <mergeCell ref="AS13:AU13"/>
    <mergeCell ref="AJ12:AL12"/>
    <mergeCell ref="AS45:AU45"/>
    <mergeCell ref="AV45:AX45"/>
    <mergeCell ref="AY45:BA45"/>
    <mergeCell ref="AA10:AC10"/>
    <mergeCell ref="AD10:AF10"/>
    <mergeCell ref="AG10:AI10"/>
    <mergeCell ref="AJ45:AL45"/>
    <mergeCell ref="AM45:AO45"/>
    <mergeCell ref="AY11:BA11"/>
    <mergeCell ref="AY12:BA12"/>
    <mergeCell ref="AM44:AO44"/>
    <mergeCell ref="AP44:AR44"/>
    <mergeCell ref="AS44:AU44"/>
    <mergeCell ref="AV44:AX44"/>
    <mergeCell ref="U45:W45"/>
    <mergeCell ref="X45:Z45"/>
    <mergeCell ref="AA45:AC45"/>
    <mergeCell ref="AD45:AF45"/>
    <mergeCell ref="AG45:AI45"/>
    <mergeCell ref="AP45:AR45"/>
    <mergeCell ref="AM43:AO43"/>
    <mergeCell ref="AP43:AR43"/>
    <mergeCell ref="AS43:AU43"/>
    <mergeCell ref="AV43:AX43"/>
    <mergeCell ref="U44:W44"/>
    <mergeCell ref="X44:Z44"/>
    <mergeCell ref="AA44:AC44"/>
    <mergeCell ref="AD44:AF44"/>
    <mergeCell ref="AG44:AI44"/>
    <mergeCell ref="AJ44:AL44"/>
    <mergeCell ref="AM42:AO42"/>
    <mergeCell ref="AP42:AR42"/>
    <mergeCell ref="AS42:AU42"/>
    <mergeCell ref="AV42:AX42"/>
    <mergeCell ref="U43:W43"/>
    <mergeCell ref="X43:Z43"/>
    <mergeCell ref="AA43:AC43"/>
    <mergeCell ref="AD43:AF43"/>
    <mergeCell ref="AG43:AI43"/>
    <mergeCell ref="AJ43:AL43"/>
    <mergeCell ref="AM41:AO41"/>
    <mergeCell ref="AP41:AR41"/>
    <mergeCell ref="AS41:AU41"/>
    <mergeCell ref="AV41:AX41"/>
    <mergeCell ref="U42:W42"/>
    <mergeCell ref="X42:Z42"/>
    <mergeCell ref="AA42:AC42"/>
    <mergeCell ref="AD42:AF42"/>
    <mergeCell ref="AG42:AI42"/>
    <mergeCell ref="AJ42:AL42"/>
    <mergeCell ref="AM40:AO40"/>
    <mergeCell ref="AP40:AR40"/>
    <mergeCell ref="AS40:AU40"/>
    <mergeCell ref="AV40:AX40"/>
    <mergeCell ref="U41:W41"/>
    <mergeCell ref="X41:Z41"/>
    <mergeCell ref="AA41:AC41"/>
    <mergeCell ref="AD41:AF41"/>
    <mergeCell ref="AG41:AI41"/>
    <mergeCell ref="AJ41:AL41"/>
    <mergeCell ref="AM39:AO39"/>
    <mergeCell ref="AP39:AR39"/>
    <mergeCell ref="AS39:AU39"/>
    <mergeCell ref="AV39:AX39"/>
    <mergeCell ref="U40:W40"/>
    <mergeCell ref="X40:Z40"/>
    <mergeCell ref="AA40:AC40"/>
    <mergeCell ref="AD40:AF40"/>
    <mergeCell ref="AG40:AI40"/>
    <mergeCell ref="AJ40:AL40"/>
    <mergeCell ref="AM38:AO38"/>
    <mergeCell ref="AP38:AR38"/>
    <mergeCell ref="AS38:AU38"/>
    <mergeCell ref="AV38:AX38"/>
    <mergeCell ref="U39:W39"/>
    <mergeCell ref="X39:Z39"/>
    <mergeCell ref="AA39:AC39"/>
    <mergeCell ref="AD39:AF39"/>
    <mergeCell ref="AG39:AI39"/>
    <mergeCell ref="AJ39:AL39"/>
    <mergeCell ref="AM37:AO37"/>
    <mergeCell ref="AP37:AR37"/>
    <mergeCell ref="AS37:AU37"/>
    <mergeCell ref="AV37:AX37"/>
    <mergeCell ref="U38:W38"/>
    <mergeCell ref="X38:Z38"/>
    <mergeCell ref="AA38:AC38"/>
    <mergeCell ref="AD38:AF38"/>
    <mergeCell ref="AG38:AI38"/>
    <mergeCell ref="AJ38:AL38"/>
    <mergeCell ref="AM36:AO36"/>
    <mergeCell ref="AP36:AR36"/>
    <mergeCell ref="AS36:AU36"/>
    <mergeCell ref="AV36:AX36"/>
    <mergeCell ref="U37:W37"/>
    <mergeCell ref="X37:Z37"/>
    <mergeCell ref="AA37:AC37"/>
    <mergeCell ref="AD37:AF37"/>
    <mergeCell ref="AG37:AI37"/>
    <mergeCell ref="AJ37:AL37"/>
    <mergeCell ref="AM35:AO35"/>
    <mergeCell ref="AP35:AR35"/>
    <mergeCell ref="AS35:AU35"/>
    <mergeCell ref="AV35:AX35"/>
    <mergeCell ref="U36:W36"/>
    <mergeCell ref="X36:Z36"/>
    <mergeCell ref="AA36:AC36"/>
    <mergeCell ref="AD36:AF36"/>
    <mergeCell ref="AG36:AI36"/>
    <mergeCell ref="AJ36:AL36"/>
    <mergeCell ref="AM34:AO34"/>
    <mergeCell ref="AP34:AR34"/>
    <mergeCell ref="AS34:AU34"/>
    <mergeCell ref="AV34:AX34"/>
    <mergeCell ref="U35:W35"/>
    <mergeCell ref="X35:Z35"/>
    <mergeCell ref="AA35:AC35"/>
    <mergeCell ref="AD35:AF35"/>
    <mergeCell ref="AG35:AI35"/>
    <mergeCell ref="AJ35:AL35"/>
    <mergeCell ref="AM33:AO33"/>
    <mergeCell ref="AP33:AR33"/>
    <mergeCell ref="AS33:AU33"/>
    <mergeCell ref="AV33:AX33"/>
    <mergeCell ref="U34:W34"/>
    <mergeCell ref="X34:Z34"/>
    <mergeCell ref="AA34:AC34"/>
    <mergeCell ref="AD34:AF34"/>
    <mergeCell ref="AG34:AI34"/>
    <mergeCell ref="AJ34:AL34"/>
    <mergeCell ref="AM32:AO32"/>
    <mergeCell ref="AP32:AR32"/>
    <mergeCell ref="AS32:AU32"/>
    <mergeCell ref="AV32:AX32"/>
    <mergeCell ref="U33:W33"/>
    <mergeCell ref="X33:Z33"/>
    <mergeCell ref="AA33:AC33"/>
    <mergeCell ref="AD33:AF33"/>
    <mergeCell ref="AG33:AI33"/>
    <mergeCell ref="AJ33:AL33"/>
    <mergeCell ref="AM31:AO31"/>
    <mergeCell ref="AP31:AR31"/>
    <mergeCell ref="AS31:AU31"/>
    <mergeCell ref="AV31:AX31"/>
    <mergeCell ref="U32:W32"/>
    <mergeCell ref="X32:Z32"/>
    <mergeCell ref="AA32:AC32"/>
    <mergeCell ref="AD32:AF32"/>
    <mergeCell ref="AG32:AI32"/>
    <mergeCell ref="AJ32:AL32"/>
    <mergeCell ref="AM30:AO30"/>
    <mergeCell ref="AP30:AR30"/>
    <mergeCell ref="AS30:AU30"/>
    <mergeCell ref="AV30:AX30"/>
    <mergeCell ref="U31:W31"/>
    <mergeCell ref="X31:Z31"/>
    <mergeCell ref="AA31:AC31"/>
    <mergeCell ref="AD31:AF31"/>
    <mergeCell ref="AG31:AI31"/>
    <mergeCell ref="AJ31:AL31"/>
    <mergeCell ref="AM29:AO29"/>
    <mergeCell ref="AP29:AR29"/>
    <mergeCell ref="AS29:AU29"/>
    <mergeCell ref="AV29:AX29"/>
    <mergeCell ref="U30:W30"/>
    <mergeCell ref="X30:Z30"/>
    <mergeCell ref="AA30:AC30"/>
    <mergeCell ref="AD30:AF30"/>
    <mergeCell ref="AG30:AI30"/>
    <mergeCell ref="AJ30:AL30"/>
    <mergeCell ref="AM28:AO28"/>
    <mergeCell ref="AP28:AR28"/>
    <mergeCell ref="AS28:AU28"/>
    <mergeCell ref="AV28:AX28"/>
    <mergeCell ref="U29:W29"/>
    <mergeCell ref="X29:Z29"/>
    <mergeCell ref="AA29:AC29"/>
    <mergeCell ref="AD29:AF29"/>
    <mergeCell ref="AG29:AI29"/>
    <mergeCell ref="AJ29:AL29"/>
    <mergeCell ref="AM27:AO27"/>
    <mergeCell ref="AP27:AR27"/>
    <mergeCell ref="AS27:AU27"/>
    <mergeCell ref="AV27:AX27"/>
    <mergeCell ref="U28:W28"/>
    <mergeCell ref="X28:Z28"/>
    <mergeCell ref="AA28:AC28"/>
    <mergeCell ref="AD28:AF28"/>
    <mergeCell ref="AG28:AI28"/>
    <mergeCell ref="AJ28:AL28"/>
    <mergeCell ref="AM26:AO26"/>
    <mergeCell ref="AP26:AR26"/>
    <mergeCell ref="AS26:AU26"/>
    <mergeCell ref="AV26:AX26"/>
    <mergeCell ref="U27:W27"/>
    <mergeCell ref="X27:Z27"/>
    <mergeCell ref="AA27:AC27"/>
    <mergeCell ref="AD27:AF27"/>
    <mergeCell ref="AG27:AI27"/>
    <mergeCell ref="AJ27:AL27"/>
    <mergeCell ref="AM25:AO25"/>
    <mergeCell ref="AP25:AR25"/>
    <mergeCell ref="AS25:AU25"/>
    <mergeCell ref="AV25:AX25"/>
    <mergeCell ref="U26:W26"/>
    <mergeCell ref="X26:Z26"/>
    <mergeCell ref="AA26:AC26"/>
    <mergeCell ref="AD26:AF26"/>
    <mergeCell ref="AG26:AI26"/>
    <mergeCell ref="AJ26:AL26"/>
    <mergeCell ref="AM24:AO24"/>
    <mergeCell ref="AP24:AR24"/>
    <mergeCell ref="AS24:AU24"/>
    <mergeCell ref="AV24:AX24"/>
    <mergeCell ref="U25:W25"/>
    <mergeCell ref="X25:Z25"/>
    <mergeCell ref="AA25:AC25"/>
    <mergeCell ref="AD25:AF25"/>
    <mergeCell ref="AG25:AI25"/>
    <mergeCell ref="AJ25:AL25"/>
    <mergeCell ref="AM23:AO23"/>
    <mergeCell ref="AP23:AR23"/>
    <mergeCell ref="AS23:AU23"/>
    <mergeCell ref="AV23:AX23"/>
    <mergeCell ref="U24:W24"/>
    <mergeCell ref="X24:Z24"/>
    <mergeCell ref="AA24:AC24"/>
    <mergeCell ref="AD24:AF24"/>
    <mergeCell ref="AG24:AI24"/>
    <mergeCell ref="AJ24:AL24"/>
    <mergeCell ref="AM22:AO22"/>
    <mergeCell ref="AP22:AR22"/>
    <mergeCell ref="AS22:AU22"/>
    <mergeCell ref="AV22:AX22"/>
    <mergeCell ref="U23:W23"/>
    <mergeCell ref="X23:Z23"/>
    <mergeCell ref="AA23:AC23"/>
    <mergeCell ref="AD23:AF23"/>
    <mergeCell ref="AG23:AI23"/>
    <mergeCell ref="AJ23:AL23"/>
    <mergeCell ref="AM21:AO21"/>
    <mergeCell ref="AP21:AR21"/>
    <mergeCell ref="AS21:AU21"/>
    <mergeCell ref="AV21:AX21"/>
    <mergeCell ref="U22:W22"/>
    <mergeCell ref="X22:Z22"/>
    <mergeCell ref="AA22:AC22"/>
    <mergeCell ref="AD22:AF22"/>
    <mergeCell ref="AG22:AI22"/>
    <mergeCell ref="AJ22:AL22"/>
    <mergeCell ref="AM20:AO20"/>
    <mergeCell ref="AP20:AR20"/>
    <mergeCell ref="AS20:AU20"/>
    <mergeCell ref="AV20:AX20"/>
    <mergeCell ref="U21:W21"/>
    <mergeCell ref="X21:Z21"/>
    <mergeCell ref="AA21:AC21"/>
    <mergeCell ref="AD21:AF21"/>
    <mergeCell ref="AG21:AI21"/>
    <mergeCell ref="AJ21:AL21"/>
    <mergeCell ref="AM19:AO19"/>
    <mergeCell ref="AP19:AR19"/>
    <mergeCell ref="AS19:AU19"/>
    <mergeCell ref="AV19:AX19"/>
    <mergeCell ref="U20:W20"/>
    <mergeCell ref="X20:Z20"/>
    <mergeCell ref="AA20:AC20"/>
    <mergeCell ref="AD20:AF20"/>
    <mergeCell ref="AG20:AI20"/>
    <mergeCell ref="AJ20:AL20"/>
    <mergeCell ref="AM18:AO18"/>
    <mergeCell ref="AP18:AR18"/>
    <mergeCell ref="AS18:AU18"/>
    <mergeCell ref="AV18:AX18"/>
    <mergeCell ref="U19:W19"/>
    <mergeCell ref="X19:Z19"/>
    <mergeCell ref="AA19:AC19"/>
    <mergeCell ref="AD19:AF19"/>
    <mergeCell ref="AG19:AI19"/>
    <mergeCell ref="AJ19:AL19"/>
    <mergeCell ref="AM17:AO17"/>
    <mergeCell ref="AP17:AR17"/>
    <mergeCell ref="AS17:AU17"/>
    <mergeCell ref="AV17:AX17"/>
    <mergeCell ref="U18:W18"/>
    <mergeCell ref="X18:Z18"/>
    <mergeCell ref="AA18:AC18"/>
    <mergeCell ref="AD18:AF18"/>
    <mergeCell ref="AG18:AI18"/>
    <mergeCell ref="AJ18:AL18"/>
    <mergeCell ref="AM16:AO16"/>
    <mergeCell ref="AP16:AR16"/>
    <mergeCell ref="AS16:AU16"/>
    <mergeCell ref="AV16:AX16"/>
    <mergeCell ref="U17:W17"/>
    <mergeCell ref="X17:Z17"/>
    <mergeCell ref="AA17:AC17"/>
    <mergeCell ref="AD17:AF17"/>
    <mergeCell ref="AG17:AI17"/>
    <mergeCell ref="AJ17:AL17"/>
    <mergeCell ref="AM15:AO15"/>
    <mergeCell ref="AP15:AR15"/>
    <mergeCell ref="AS15:AU15"/>
    <mergeCell ref="AV15:AX15"/>
    <mergeCell ref="U16:W16"/>
    <mergeCell ref="X16:Z16"/>
    <mergeCell ref="AA16:AC16"/>
    <mergeCell ref="AD16:AF16"/>
    <mergeCell ref="AG16:AI16"/>
    <mergeCell ref="AJ16:AL16"/>
    <mergeCell ref="AD14:AF14"/>
    <mergeCell ref="AG14:AI14"/>
    <mergeCell ref="AJ14:AL14"/>
    <mergeCell ref="AG13:AI13"/>
    <mergeCell ref="AM14:AO14"/>
    <mergeCell ref="X15:Z15"/>
    <mergeCell ref="AA15:AC15"/>
    <mergeCell ref="AD15:AF15"/>
    <mergeCell ref="AG15:AI15"/>
    <mergeCell ref="AJ15:AL15"/>
    <mergeCell ref="AG12:AI12"/>
    <mergeCell ref="AM11:AO11"/>
    <mergeCell ref="AP11:AR11"/>
    <mergeCell ref="AS11:AU11"/>
    <mergeCell ref="AM12:AO12"/>
    <mergeCell ref="AV14:AX14"/>
    <mergeCell ref="AV13:AX13"/>
    <mergeCell ref="AP12:AR12"/>
    <mergeCell ref="AP14:AR14"/>
    <mergeCell ref="AS14:AU14"/>
    <mergeCell ref="AD13:AF13"/>
    <mergeCell ref="AA9:AC9"/>
    <mergeCell ref="AD9:AF9"/>
    <mergeCell ref="X9:Z10"/>
    <mergeCell ref="AS12:AU12"/>
    <mergeCell ref="X12:Z12"/>
    <mergeCell ref="AA12:AC12"/>
    <mergeCell ref="AD12:AF12"/>
    <mergeCell ref="AV12:AX12"/>
    <mergeCell ref="AJ11:AL11"/>
    <mergeCell ref="AA11:AC11"/>
    <mergeCell ref="AD11:AF11"/>
    <mergeCell ref="AG11:AI11"/>
    <mergeCell ref="U9:W10"/>
    <mergeCell ref="U11:W11"/>
    <mergeCell ref="X11:Z11"/>
    <mergeCell ref="AV11:AX11"/>
    <mergeCell ref="U12:W12"/>
    <mergeCell ref="U46:W46"/>
    <mergeCell ref="X46:Z46"/>
    <mergeCell ref="AA46:AC46"/>
    <mergeCell ref="X13:Z13"/>
    <mergeCell ref="AA13:AC13"/>
    <mergeCell ref="U13:W13"/>
    <mergeCell ref="U15:W15"/>
    <mergeCell ref="U14:W14"/>
    <mergeCell ref="X14:Z14"/>
    <mergeCell ref="AA14:AC14"/>
    <mergeCell ref="AD46:AF46"/>
    <mergeCell ref="AG46:AI46"/>
    <mergeCell ref="AJ46:AL46"/>
    <mergeCell ref="AM46:AO46"/>
    <mergeCell ref="AP46:AR46"/>
    <mergeCell ref="AS46:AU46"/>
    <mergeCell ref="AV46:AX46"/>
    <mergeCell ref="AY46:BA46"/>
    <mergeCell ref="AM47:AO47"/>
    <mergeCell ref="AP47:AR47"/>
    <mergeCell ref="AS47:AU47"/>
    <mergeCell ref="AV47:AX47"/>
    <mergeCell ref="AY47:BA47"/>
    <mergeCell ref="U47:W47"/>
    <mergeCell ref="X47:Z47"/>
    <mergeCell ref="AA47:AC47"/>
    <mergeCell ref="AD47:AF47"/>
    <mergeCell ref="AG47:AI47"/>
    <mergeCell ref="AJ47:AL4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5"/>
  <sheetViews>
    <sheetView zoomScalePageLayoutView="0" workbookViewId="0" topLeftCell="A1">
      <selection activeCell="AY12" sqref="AY12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2" ht="11.25">
      <c r="B2" s="4" t="s">
        <v>19</v>
      </c>
    </row>
    <row r="3" ht="11.25"/>
    <row r="4" ht="11.25"/>
    <row r="5" ht="11.25"/>
    <row r="6" ht="11.25"/>
    <row r="7" ht="11.25"/>
    <row r="8" spans="20:21" ht="13.5">
      <c r="T8" s="5"/>
      <c r="U8" s="7"/>
    </row>
    <row r="9" spans="20:21" ht="13.5">
      <c r="T9" s="6"/>
      <c r="U9" s="8"/>
    </row>
    <row r="10" spans="20:21" ht="13.5">
      <c r="T10" s="6"/>
      <c r="U10" s="8"/>
    </row>
    <row r="11" spans="20:21" ht="13.5">
      <c r="T11" s="6"/>
      <c r="U11" s="8"/>
    </row>
    <row r="12" spans="20:21" ht="13.5">
      <c r="T12" s="6"/>
      <c r="U12" s="8"/>
    </row>
    <row r="13" spans="20:21" ht="13.5">
      <c r="T13" s="6"/>
      <c r="U13" s="8"/>
    </row>
    <row r="14" spans="20:21" ht="13.5">
      <c r="T14" s="6"/>
      <c r="U14" s="8"/>
    </row>
    <row r="15" ht="11.25">
      <c r="T15" s="9"/>
    </row>
    <row r="16" ht="11.25"/>
    <row r="17" ht="11.25"/>
    <row r="18" ht="11.25"/>
    <row r="19" ht="11.25"/>
    <row r="20" ht="11.25"/>
    <row r="21" ht="11.25"/>
    <row r="22" ht="11.25"/>
    <row r="23" ht="11.25"/>
    <row r="24" ht="11.25"/>
  </sheetData>
  <sheetProtection/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2012-03-01T11:02:35Z</cp:lastPrinted>
  <dcterms:created xsi:type="dcterms:W3CDTF">2009-06-04T07:36:31Z</dcterms:created>
  <dcterms:modified xsi:type="dcterms:W3CDTF">2012-12-19T09:21:59Z</dcterms:modified>
  <cp:category/>
  <cp:version/>
  <cp:contentType/>
  <cp:contentStatus/>
</cp:coreProperties>
</file>