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005"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s>
  <externalReferences>
    <externalReference r:id="rId45"/>
    <externalReference r:id="rId46"/>
  </externalReferences>
  <definedNames>
    <definedName name="P">#REF!</definedName>
    <definedName name="_xlnm.Print_Area" localSheetId="0">'01'!$A$1:$K$96</definedName>
    <definedName name="_xlnm.Print_Area" localSheetId="1">'02'!$A$1:$K$96</definedName>
    <definedName name="_xlnm.Print_Area" localSheetId="2">'03'!$A$1:$K$100</definedName>
    <definedName name="_xlnm.Print_Area" localSheetId="3">'04'!$A$1:$K$99</definedName>
    <definedName name="_xlnm.Print_Area" localSheetId="4">'05'!$A$1:$K$86</definedName>
    <definedName name="_xlnm.Print_Area" localSheetId="5">'06'!$A$1:$K$91</definedName>
    <definedName name="_xlnm.Print_Area" localSheetId="6">'07'!$A$1:$K$83</definedName>
    <definedName name="_xlnm.Print_Area" localSheetId="7">'08'!$A$1:$K$89</definedName>
    <definedName name="_xlnm.Print_Area" localSheetId="8">'09'!$A$1:$K$78</definedName>
    <definedName name="_xlnm.Print_Area" localSheetId="9">'10'!$A$1:$K$95</definedName>
    <definedName name="_xlnm.Print_Area" localSheetId="10">'11'!$A$1:$K$80</definedName>
    <definedName name="_xlnm.Print_Area" localSheetId="11">'12'!$A$1:$K$90</definedName>
    <definedName name="_xlnm.Print_Area" localSheetId="12">'13'!$A$1:$K$73</definedName>
    <definedName name="_xlnm.Print_Area" localSheetId="13">'14'!$A$1:$K$87</definedName>
    <definedName name="_xlnm.Print_Area" localSheetId="14">'15'!$A$1:$K$76</definedName>
    <definedName name="_xlnm.Print_Area" localSheetId="15">'16'!$A$1:$K$82</definedName>
    <definedName name="_xlnm.Print_Area" localSheetId="16">'17'!$A$1:$K$90</definedName>
    <definedName name="_xlnm.Print_Area" localSheetId="17">'18'!$A$1:$K$84</definedName>
    <definedName name="_xlnm.Print_Area" localSheetId="18">'19'!$A$1:$K$89</definedName>
    <definedName name="_xlnm.Print_Area" localSheetId="19">'20'!$A$1:$K$81</definedName>
    <definedName name="_xlnm.Print_Area" localSheetId="20">'21'!$A$1:$K$78</definedName>
    <definedName name="_xlnm.Print_Area" localSheetId="21">'22'!$A$1:$K$75</definedName>
    <definedName name="_xlnm.Print_Area" localSheetId="22">'23'!$A$1:$K$75</definedName>
    <definedName name="_xlnm.Print_Area" localSheetId="23">'24'!$A$1:$K$78</definedName>
    <definedName name="_xlnm.Print_Area" localSheetId="24">'25'!$A$1:$K$78</definedName>
    <definedName name="_xlnm.Print_Area" localSheetId="25">'26'!$A$1:$K$78</definedName>
    <definedName name="_xlnm.Print_Area" localSheetId="26">'27'!$A$1:$K$79</definedName>
    <definedName name="_xlnm.Print_Area" localSheetId="27">'28'!$A$1:$K$81</definedName>
    <definedName name="_xlnm.Print_Area" localSheetId="28">'29'!$A$1:$K$81</definedName>
    <definedName name="_xlnm.Print_Area" localSheetId="29">'30'!$A$1:$K$96</definedName>
    <definedName name="_xlnm.Print_Area" localSheetId="30">'31'!$A$1:$K$76</definedName>
    <definedName name="_xlnm.Print_Area" localSheetId="31">'32'!$A$1:$K$84</definedName>
    <definedName name="_xlnm.Print_Area" localSheetId="32">'33'!$A$1:$K$78</definedName>
    <definedName name="_xlnm.Print_Area" localSheetId="33">'34'!$A$1:$K$75</definedName>
    <definedName name="_xlnm.Print_Area" localSheetId="34">'35'!$A$1:$K$77</definedName>
    <definedName name="_xlnm.Print_Area" localSheetId="35">'36'!$A$1:$K$76</definedName>
    <definedName name="_xlnm.Print_Area" localSheetId="36">'37'!$A$1:$K$76</definedName>
    <definedName name="_xlnm.Print_Area" localSheetId="37">'38'!$A$1:$K$79</definedName>
    <definedName name="_xlnm.Print_Area" localSheetId="38">'39'!$A$1:$K$80</definedName>
    <definedName name="_xlnm.Print_Area" localSheetId="39">'40'!$A$1:$K$78</definedName>
    <definedName name="_xlnm.Print_Area" localSheetId="40">'41'!$A$1:$K$76</definedName>
    <definedName name="_xlnm.Print_Area" localSheetId="41">'42'!$A$1:$K$77</definedName>
    <definedName name="分賦金還付金目別">#REF!</definedName>
  </definedNames>
  <calcPr fullCalcOnLoad="1"/>
</workbook>
</file>

<file path=xl/comments18.xml><?xml version="1.0" encoding="utf-8"?>
<comments xmlns="http://schemas.openxmlformats.org/spreadsheetml/2006/main">
  <authors>
    <author>k-kaikei</author>
  </authors>
  <commentList>
    <comment ref="A8" authorId="0">
      <text>
        <r>
          <rPr>
            <b/>
            <sz val="9"/>
            <rFont val="ＭＳ Ｐゴシック"/>
            <family val="3"/>
          </rPr>
          <t>１①②表より</t>
        </r>
      </text>
    </comment>
    <comment ref="F8" authorId="0">
      <text>
        <r>
          <rPr>
            <b/>
            <sz val="9"/>
            <rFont val="ＭＳ Ｐゴシック"/>
            <family val="3"/>
          </rPr>
          <t>決算統計
05表より</t>
        </r>
        <r>
          <rPr>
            <sz val="9"/>
            <rFont val="ＭＳ Ｐゴシック"/>
            <family val="3"/>
          </rPr>
          <t xml:space="preserve">
</t>
        </r>
      </text>
    </comment>
    <comment ref="G8" authorId="0">
      <text>
        <r>
          <rPr>
            <b/>
            <sz val="9"/>
            <rFont val="ＭＳ Ｐゴシック"/>
            <family val="3"/>
          </rPr>
          <t>決算統計
33表より</t>
        </r>
        <r>
          <rPr>
            <sz val="9"/>
            <rFont val="ＭＳ Ｐゴシック"/>
            <family val="3"/>
          </rPr>
          <t xml:space="preserve">
</t>
        </r>
      </text>
    </comment>
    <comment ref="A16" authorId="0">
      <text>
        <r>
          <rPr>
            <b/>
            <sz val="9"/>
            <rFont val="ＭＳ Ｐゴシック"/>
            <family val="3"/>
          </rPr>
          <t>１①②表より２①表　 より</t>
        </r>
      </text>
    </comment>
    <comment ref="F16" authorId="0">
      <text>
        <r>
          <rPr>
            <b/>
            <sz val="9"/>
            <rFont val="ＭＳ Ｐゴシック"/>
            <family val="3"/>
          </rPr>
          <t>各決算統計より</t>
        </r>
        <r>
          <rPr>
            <sz val="9"/>
            <rFont val="ＭＳ Ｐゴシック"/>
            <family val="3"/>
          </rPr>
          <t xml:space="preserve">
</t>
        </r>
      </text>
    </comment>
    <comment ref="H16" authorId="0">
      <text>
        <r>
          <rPr>
            <b/>
            <sz val="9"/>
            <rFont val="ＭＳ Ｐゴシック"/>
            <family val="3"/>
          </rPr>
          <t>4②③
「将来負担額(9)」</t>
        </r>
        <r>
          <rPr>
            <sz val="9"/>
            <rFont val="ＭＳ Ｐゴシック"/>
            <family val="3"/>
          </rPr>
          <t xml:space="preserve">
</t>
        </r>
      </text>
    </comment>
    <comment ref="E22" authorId="0">
      <text>
        <r>
          <rPr>
            <b/>
            <sz val="9"/>
            <rFont val="ＭＳ Ｐゴシック"/>
            <family val="3"/>
          </rPr>
          <t>令3条1項
令4条の額</t>
        </r>
        <r>
          <rPr>
            <sz val="9"/>
            <rFont val="ＭＳ Ｐゴシック"/>
            <family val="3"/>
          </rPr>
          <t xml:space="preserve">
</t>
        </r>
      </text>
    </comment>
    <comment ref="B25" authorId="0">
      <text>
        <r>
          <rPr>
            <b/>
            <sz val="9"/>
            <rFont val="ＭＳ Ｐゴシック"/>
            <family val="3"/>
          </rPr>
          <t>決算統計
20_損益計算書
収益的収入（税抜き）</t>
        </r>
      </text>
    </comment>
    <comment ref="C25" authorId="0">
      <text>
        <r>
          <rPr>
            <b/>
            <sz val="9"/>
            <rFont val="ＭＳ Ｐゴシック"/>
            <family val="3"/>
          </rPr>
          <t>決算統計
20_損益計算書
収益的支出（税抜き）</t>
        </r>
        <r>
          <rPr>
            <sz val="9"/>
            <rFont val="ＭＳ Ｐゴシック"/>
            <family val="3"/>
          </rPr>
          <t xml:space="preserve">
</t>
        </r>
      </text>
    </comment>
    <comment ref="G39" authorId="0">
      <text>
        <r>
          <rPr>
            <b/>
            <sz val="9"/>
            <rFont val="ＭＳ Ｐゴシック"/>
            <family val="3"/>
          </rPr>
          <t>４④表より</t>
        </r>
        <r>
          <rPr>
            <sz val="9"/>
            <rFont val="ＭＳ Ｐゴシック"/>
            <family val="3"/>
          </rPr>
          <t xml:space="preserve">
</t>
        </r>
      </text>
    </comment>
    <comment ref="H39" authorId="0">
      <text>
        <r>
          <rPr>
            <b/>
            <sz val="9"/>
            <rFont val="ＭＳ Ｐゴシック"/>
            <family val="3"/>
          </rPr>
          <t>４④表より</t>
        </r>
      </text>
    </comment>
    <comment ref="G44" authorId="0">
      <text>
        <r>
          <rPr>
            <b/>
            <sz val="9"/>
            <rFont val="ＭＳ Ｐゴシック"/>
            <family val="3"/>
          </rPr>
          <t>４④表より</t>
        </r>
        <r>
          <rPr>
            <sz val="9"/>
            <rFont val="ＭＳ Ｐゴシック"/>
            <family val="3"/>
          </rPr>
          <t xml:space="preserve">
</t>
        </r>
      </text>
    </comment>
    <comment ref="H44" authorId="0">
      <text>
        <r>
          <rPr>
            <b/>
            <sz val="9"/>
            <rFont val="ＭＳ Ｐゴシック"/>
            <family val="3"/>
          </rPr>
          <t>４④表より</t>
        </r>
      </text>
    </comment>
    <comment ref="A74" authorId="0">
      <text>
        <r>
          <rPr>
            <b/>
            <sz val="9"/>
            <rFont val="ＭＳ Ｐゴシック"/>
            <family val="3"/>
          </rPr>
          <t>総括表①②より</t>
        </r>
        <r>
          <rPr>
            <sz val="9"/>
            <rFont val="ＭＳ Ｐゴシック"/>
            <family val="3"/>
          </rPr>
          <t xml:space="preserve">
</t>
        </r>
      </text>
    </comment>
  </commentList>
</comments>
</file>

<file path=xl/comments5.xml><?xml version="1.0" encoding="utf-8"?>
<comments xmlns="http://schemas.openxmlformats.org/spreadsheetml/2006/main">
  <authors>
    <author>118945</author>
  </authors>
  <commentList>
    <comment ref="A61" authorId="0">
      <text>
        <r>
          <rPr>
            <b/>
            <sz val="9"/>
            <rFont val="ＭＳ Ｐゴシック"/>
            <family val="3"/>
          </rPr>
          <t xml:space="preserve">まちづくり推進課
</t>
        </r>
        <r>
          <rPr>
            <sz val="9"/>
            <rFont val="ＭＳ Ｐゴシック"/>
            <family val="3"/>
          </rPr>
          <t xml:space="preserve">
</t>
        </r>
      </text>
    </comment>
    <comment ref="A60" authorId="0">
      <text>
        <r>
          <rPr>
            <b/>
            <sz val="9"/>
            <rFont val="ＭＳ Ｐゴシック"/>
            <family val="3"/>
          </rPr>
          <t xml:space="preserve">３セク調査
</t>
        </r>
        <r>
          <rPr>
            <sz val="9"/>
            <rFont val="ＭＳ Ｐゴシック"/>
            <family val="3"/>
          </rPr>
          <t xml:space="preserve">
</t>
        </r>
      </text>
    </comment>
    <comment ref="A59" authorId="0">
      <text>
        <r>
          <rPr>
            <b/>
            <sz val="9"/>
            <rFont val="ＭＳ Ｐゴシック"/>
            <family val="3"/>
          </rPr>
          <t>３セク調査</t>
        </r>
        <r>
          <rPr>
            <sz val="9"/>
            <rFont val="ＭＳ Ｐゴシック"/>
            <family val="3"/>
          </rPr>
          <t xml:space="preserve">
</t>
        </r>
      </text>
    </comment>
  </commentList>
</comments>
</file>

<file path=xl/sharedStrings.xml><?xml version="1.0" encoding="utf-8"?>
<sst xmlns="http://schemas.openxmlformats.org/spreadsheetml/2006/main" count="8267" uniqueCount="986">
  <si>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</si>
  <si>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</si>
  <si>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</si>
  <si>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</si>
  <si>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</si>
  <si>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</si>
  <si>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</si>
  <si>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</si>
  <si>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</si>
  <si>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</si>
  <si>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</si>
  <si>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</si>
  <si>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</si>
  <si>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</si>
  <si>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</si>
  <si>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</si>
  <si>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</si>
  <si>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</si>
  <si>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</si>
  <si>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</si>
  <si>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</si>
  <si>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</si>
  <si>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</si>
  <si>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</si>
  <si>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</si>
  <si>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</si>
  <si>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</si>
  <si>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</si>
  <si>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</si>
  <si>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</si>
  <si>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</si>
  <si>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</si>
  <si>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</si>
  <si>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</si>
  <si>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</si>
  <si>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</si>
  <si>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</si>
  <si>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</si>
  <si>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</si>
  <si>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</si>
  <si>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</si>
  <si>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</si>
  <si>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</si>
  <si>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</si>
  <si>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</si>
  <si>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</si>
  <si>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</si>
  <si>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</si>
  <si>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</si>
  <si>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</si>
  <si>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</si>
  <si>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</si>
  <si>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</si>
  <si>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</si>
  <si>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</si>
  <si>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</si>
  <si>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</si>
  <si>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</si>
  <si>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</si>
  <si>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</si>
  <si>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</si>
  <si>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</si>
  <si>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</si>
  <si>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</si>
  <si>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</si>
  <si>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</si>
  <si>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</si>
  <si>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</si>
  <si>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</si>
  <si>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</si>
  <si>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</si>
  <si>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高山市</t>
  </si>
  <si>
    <t>学校給食特別会計</t>
  </si>
  <si>
    <t>－</t>
  </si>
  <si>
    <t>庁舎整備基金から9繰入
交通・火災災害基金から1繰入
緑の基金から6繰入
畜産振興基金から36繰入
飛騨高山ふるさと基金から32繰入
減債基金から220繰入</t>
  </si>
  <si>
    <t>法適用企業</t>
  </si>
  <si>
    <t>水道事業会計</t>
  </si>
  <si>
    <t>下水道事業特別会計</t>
  </si>
  <si>
    <t>地方卸売市場事業特別会計</t>
  </si>
  <si>
    <t>簡易水道事業特別会計</t>
  </si>
  <si>
    <t>農業集落排水事業特別会計</t>
  </si>
  <si>
    <t>観光施設事業特別会計</t>
  </si>
  <si>
    <t>スキー場事業特別会計</t>
  </si>
  <si>
    <t>老人保健医療事業特別会計</t>
  </si>
  <si>
    <t>介護保険事業特別会計（介護サービス事業勘定）</t>
  </si>
  <si>
    <t>後期高齢者医療事業特別会計</t>
  </si>
  <si>
    <t>古川国府給食センター利用組合</t>
  </si>
  <si>
    <t>給食費特別会計</t>
  </si>
  <si>
    <t>飛騨農業共済事務組合</t>
  </si>
  <si>
    <t>法適用</t>
  </si>
  <si>
    <t>岐阜県市町村会館組合</t>
  </si>
  <si>
    <t>岐阜県後期高齢者医療広域連合</t>
  </si>
  <si>
    <t>特別会計</t>
  </si>
  <si>
    <t>高山市土地開発公社</t>
  </si>
  <si>
    <t>高山市施設振興公社</t>
  </si>
  <si>
    <t>高山市福祉サービス公社</t>
  </si>
  <si>
    <t>奥飛騨開発公社</t>
  </si>
  <si>
    <t>飛騨高山テレ・エフエム</t>
  </si>
  <si>
    <t>乗鞍国際観光</t>
  </si>
  <si>
    <t>飛騨大鍾乳洞観光</t>
  </si>
  <si>
    <t>ふるさと清見２１</t>
  </si>
  <si>
    <t>荘川観光振興公社</t>
  </si>
  <si>
    <t>位山ふれあいの里</t>
  </si>
  <si>
    <t>ひだ桃源郷</t>
  </si>
  <si>
    <t>サンサンあさひ</t>
  </si>
  <si>
    <t>高根村観光開発公社</t>
  </si>
  <si>
    <t>飛騨森林都市企画</t>
  </si>
  <si>
    <t>飛騨国府観光</t>
  </si>
  <si>
    <t>飛騨地域地場産業振興センター</t>
  </si>
  <si>
    <t>丹生川ダム対策基金</t>
  </si>
  <si>
    <t>高山市体育協会</t>
  </si>
  <si>
    <t>高山市文化協会</t>
  </si>
  <si>
    <t>△1.0</t>
  </si>
  <si>
    <t>△8.7</t>
  </si>
  <si>
    <t>-</t>
  </si>
  <si>
    <t>上水道事業会計</t>
  </si>
  <si>
    <t>△40.0</t>
  </si>
  <si>
    <t>△20.0</t>
  </si>
  <si>
    <t>△15.0</t>
  </si>
  <si>
    <t>△68</t>
  </si>
  <si>
    <t>△148</t>
  </si>
  <si>
    <t>－</t>
  </si>
  <si>
    <t>△97</t>
  </si>
  <si>
    <t>樽見鉄道株式会社</t>
  </si>
  <si>
    <t>北方町施設管理公社</t>
  </si>
  <si>
    <t>△0</t>
  </si>
  <si>
    <t>北方町土地開発公社</t>
  </si>
  <si>
    <t>もとす広域連合
（衛生施設特別会計）</t>
  </si>
  <si>
    <t>もとす広域連合
（療育医療施設特別会計）</t>
  </si>
  <si>
    <t>もとす広域連合
（老人福祉施設特別会計）</t>
  </si>
  <si>
    <t>もとす広域連合
（介護保険特別会計）</t>
  </si>
  <si>
    <t>もとす広域連合
（一般会計）</t>
  </si>
  <si>
    <t>岐阜県市町村退職手当組合
（一般会計）</t>
  </si>
  <si>
    <t>本巣消防事務組合
（一般会計）</t>
  </si>
  <si>
    <t>岐阜県後期高齢者
医療広域連合
（特別会計）</t>
  </si>
  <si>
    <t>岐阜県後期高齢者
医療広域連合
（一般会計）</t>
  </si>
  <si>
    <t>岐阜肢体不自由児
母子通園施設組合
（一般会計）</t>
  </si>
  <si>
    <t>西濃環境整備組合
（一般会計）</t>
  </si>
  <si>
    <t>岐阜県市町村会館組合
（一般会計）</t>
  </si>
  <si>
    <t>老人保健医療特別会計</t>
  </si>
  <si>
    <t>後期高齢者医療特別会計</t>
  </si>
  <si>
    <t>基金から75百万円繰入</t>
  </si>
  <si>
    <t>国民健康保険特別会計</t>
  </si>
  <si>
    <t>基金から85百万円繰入</t>
  </si>
  <si>
    <t>団体名　　北方町</t>
  </si>
  <si>
    <t>△40.00</t>
  </si>
  <si>
    <t>簡易水道特別会計</t>
  </si>
  <si>
    <t>△20.00</t>
  </si>
  <si>
    <t>美濃白川　楽集館</t>
  </si>
  <si>
    <t>株式会社美濃白川クオーレの里</t>
  </si>
  <si>
    <t>有限会社てまひまグループ</t>
  </si>
  <si>
    <t>有限会社白川野菜村チャオ</t>
  </si>
  <si>
    <t>有限会社 白川町農業開発</t>
  </si>
  <si>
    <t>法適用</t>
  </si>
  <si>
    <t>中濃地域農業共済事務組合</t>
  </si>
  <si>
    <t>岐阜県市町村職員退職手当組合</t>
  </si>
  <si>
    <t>可茂広域行政事務組合</t>
  </si>
  <si>
    <t>岐阜県後期高齢者医療広域連合</t>
  </si>
  <si>
    <t>基金繰入76</t>
  </si>
  <si>
    <t>可茂衛生施設利用組合</t>
  </si>
  <si>
    <t>可茂消防事務組合</t>
  </si>
  <si>
    <t>老人保健特別会計</t>
  </si>
  <si>
    <t>後期高齢者医療特別会計</t>
  </si>
  <si>
    <t>基金繰入10</t>
  </si>
  <si>
    <t>介護保険特別会計</t>
  </si>
  <si>
    <t>地域振興券交付事業特別会計</t>
  </si>
  <si>
    <t>基金繰入377</t>
  </si>
  <si>
    <t>団体名　　白川町</t>
  </si>
  <si>
    <t>公共下水道事業特別会計</t>
  </si>
  <si>
    <t>山県市土地開発公社</t>
  </si>
  <si>
    <t>岐阜県後期高齢者医療広域連合（特別会計分）</t>
  </si>
  <si>
    <t>岐阜県後期高齢者医療広域連合（一般会計分）</t>
  </si>
  <si>
    <t>岐阜地域肢体不自由児母子通園施設組合</t>
  </si>
  <si>
    <t>基金から3,040百万円編入</t>
  </si>
  <si>
    <t>岐北衛生施設利用組合</t>
  </si>
  <si>
    <t>後期高齢者医療特別会計</t>
  </si>
  <si>
    <t>基金から9百万円編入</t>
  </si>
  <si>
    <t>介護保険特別会計</t>
  </si>
  <si>
    <t>基金から341百万円編入</t>
  </si>
  <si>
    <t>法適用企業</t>
  </si>
  <si>
    <t>基金から繰入101百万円編入</t>
  </si>
  <si>
    <t>団体名　　山県市</t>
  </si>
  <si>
    <t>簡易水道事業会計</t>
  </si>
  <si>
    <t>個別排水処理事業会計</t>
  </si>
  <si>
    <t>特定環境保全公共下水道事業会計</t>
  </si>
  <si>
    <t>農業集落排水事業会計</t>
  </si>
  <si>
    <t>下水道事業会計</t>
  </si>
  <si>
    <t>病院事業会計</t>
  </si>
  <si>
    <t>-</t>
  </si>
  <si>
    <t>(財)纐纈忠行基金</t>
  </si>
  <si>
    <t>（財）中津川・恵那地域勤労者福祉サービスセンター</t>
  </si>
  <si>
    <t>明知鉄道（株）</t>
  </si>
  <si>
    <t>山口特産開発（株）</t>
  </si>
  <si>
    <t>（財）ひるかわ企画</t>
  </si>
  <si>
    <t>（財）付知町振興公社</t>
  </si>
  <si>
    <t>（財）椛の湖ふれあい村</t>
  </si>
  <si>
    <t>（株）きりら坂下</t>
  </si>
  <si>
    <t>（株）クアリゾート湯舟沢</t>
  </si>
  <si>
    <t>（株）阿木レイクサイド</t>
  </si>
  <si>
    <t>（株）クオリティ・ファーム中津川</t>
  </si>
  <si>
    <t>（財）なかつがわふれあい公社</t>
  </si>
  <si>
    <t>中津川市土地開発公社</t>
  </si>
  <si>
    <t>東濃農業共済事務組合</t>
  </si>
  <si>
    <t>岐阜県後期高齢者医療広域連合（特別会計）</t>
  </si>
  <si>
    <t>岐阜県後期高齢者医療広域連合（一般会計）</t>
  </si>
  <si>
    <t>木曽広域連合（一般会計）</t>
  </si>
  <si>
    <t>駅前駐車場事業会計</t>
  </si>
  <si>
    <t>交通災害共済事業会計</t>
  </si>
  <si>
    <t>老人保健事業会計</t>
  </si>
  <si>
    <t>後期高齢者医療事業会計</t>
  </si>
  <si>
    <t>介護保険事業会計</t>
  </si>
  <si>
    <t>国民健康保険事業会計（直営診療施設勘定）</t>
  </si>
  <si>
    <t>国民健康保険事業会計（事業勘定）</t>
  </si>
  <si>
    <t>繰入金　他会計137、
基金1,452、財産区0</t>
  </si>
  <si>
    <t>団体名　　中津川市</t>
  </si>
  <si>
    <t>　　　　　４．「早期健全化基準」及び「財政再生基準」は平成20年度決算における基準である。</t>
  </si>
  <si>
    <t>国民健康保険診療所事業会計</t>
  </si>
  <si>
    <t>介護老人保健施設事業会計</t>
  </si>
  <si>
    <t>(財)中津川・恵那地域勤労者
福祉サービスセンター</t>
  </si>
  <si>
    <t>明知鉄道(株)</t>
  </si>
  <si>
    <t>(有)くしはらの里</t>
  </si>
  <si>
    <t>大正ロマン(株)</t>
  </si>
  <si>
    <t>(財)日本大正村</t>
  </si>
  <si>
    <t>(財)山岡町観光振興公社</t>
  </si>
  <si>
    <t>恵那市土地開発公社</t>
  </si>
  <si>
    <t>(財)中山道広重美術館</t>
  </si>
  <si>
    <t>(財)恵那市施設管理公社</t>
  </si>
  <si>
    <t>(財)恵那市文化振興会</t>
  </si>
  <si>
    <t>(財)恵那市体育連盟</t>
  </si>
  <si>
    <t>(財)国民宿舎恵那山荘</t>
  </si>
  <si>
    <t>東濃農業共済事業組合</t>
  </si>
  <si>
    <t>岐阜県後期高齢者医療広域連合
一般会計</t>
  </si>
  <si>
    <t>土岐川防災ダム一部事務組合</t>
  </si>
  <si>
    <t>法適用</t>
  </si>
  <si>
    <t>法適用</t>
  </si>
  <si>
    <t>基金繰入50</t>
  </si>
  <si>
    <t>基金繰入30</t>
  </si>
  <si>
    <t>基金繰入20</t>
  </si>
  <si>
    <t>駐車場事業特別会計</t>
  </si>
  <si>
    <t>介護保険特別会計(ｻｰﾋﾞｽ勘定)</t>
  </si>
  <si>
    <t>基金繰入149</t>
  </si>
  <si>
    <t>介護保険特別会計(事業勘定)</t>
  </si>
  <si>
    <t>基金繰入212</t>
  </si>
  <si>
    <t>国民健康保険事業特別会計</t>
  </si>
  <si>
    <t>基金繰入138
財産区繰入76</t>
  </si>
  <si>
    <t>団体名　　恵那市</t>
  </si>
  <si>
    <t>笠松町地域振興公社</t>
  </si>
  <si>
    <t>笠松町土地開発公社</t>
  </si>
  <si>
    <t>木曽川右岸地帯水防事務組合</t>
  </si>
  <si>
    <t>基金から3,040百万円繰入</t>
  </si>
  <si>
    <t>岐阜県地方競馬組合</t>
  </si>
  <si>
    <t>岐阜羽島衛生施設組合</t>
  </si>
  <si>
    <t>羽島郡広域連合</t>
  </si>
  <si>
    <t>基金から２２百万円繰入</t>
  </si>
  <si>
    <t>基金から８７百万円繰入</t>
  </si>
  <si>
    <t>基金から８８百万円繰入</t>
  </si>
  <si>
    <t>団体名　　笠松町</t>
  </si>
  <si>
    <t>長良川鉄道株式会社</t>
  </si>
  <si>
    <t>美濃加茂市土地開発公社</t>
  </si>
  <si>
    <t>可茂公設地方卸売市場組合</t>
  </si>
  <si>
    <t>岐阜県後期高齢者医療広域連合(一般会計)</t>
  </si>
  <si>
    <t>岐阜県後期高齢者医療広域連合(特別会計)</t>
  </si>
  <si>
    <t>美濃加茂市富加町中学校組合</t>
  </si>
  <si>
    <t>後期高齢者医療会計</t>
  </si>
  <si>
    <t>介護認定・障がい者自立支援認定審査会会計</t>
  </si>
  <si>
    <t>老人保健会計</t>
  </si>
  <si>
    <t>介護保険会計(サービス事業勘定）</t>
  </si>
  <si>
    <t>基金から60百万円</t>
  </si>
  <si>
    <t>介護保険会計（保険事業勘定）</t>
  </si>
  <si>
    <t>基金から29百万円</t>
  </si>
  <si>
    <t>国民健康保険会計</t>
  </si>
  <si>
    <t>団体名　　美濃加茂市</t>
  </si>
  <si>
    <t>下水道特別会計</t>
  </si>
  <si>
    <t>農業集落排水事業特別会計</t>
  </si>
  <si>
    <t>簡易水道特別会計</t>
  </si>
  <si>
    <t>上水道事業会計</t>
  </si>
  <si>
    <t>病院事業会計</t>
  </si>
  <si>
    <t>長良川鉄道㈱</t>
  </si>
  <si>
    <t>㈱美濃にわか茶屋</t>
  </si>
  <si>
    <t>美濃市土地開発公社</t>
  </si>
  <si>
    <t>基金から1,283百万円繰入</t>
  </si>
  <si>
    <t>岐阜県後期高齢者医療広域連合
(特別会計)</t>
  </si>
  <si>
    <t>岐阜県後期高齢者医療広域連合
(一般会計)</t>
  </si>
  <si>
    <t>岐阜地域肢体不自由児
母子通園施設組合</t>
  </si>
  <si>
    <t>岐阜県市町村会館組合</t>
  </si>
  <si>
    <t>基金から3,040百万円繰入</t>
  </si>
  <si>
    <t>岐阜県市町村職員退職手当組合</t>
  </si>
  <si>
    <t>基金から216百万円繰入</t>
  </si>
  <si>
    <t>中濃消防組合</t>
  </si>
  <si>
    <t>中濃地域広域行政事務組合
(障害者自立支援事業特別会計)</t>
  </si>
  <si>
    <t>基金からの0.2百万円繰入</t>
  </si>
  <si>
    <t>中濃地域広域行政事務組合
(造林事業特別会計)</t>
  </si>
  <si>
    <t>中濃地域広域行政事務組合
(介護保険事業特別会計)</t>
  </si>
  <si>
    <t>中濃地域広域行政事務組合
(視聴覚ライブラリー運営費特別会計)</t>
  </si>
  <si>
    <t>基金から109百万円繰入</t>
  </si>
  <si>
    <t>中濃地域広域行政事務組合　
(一般会計)</t>
  </si>
  <si>
    <t>基金から7百万円繰入</t>
  </si>
  <si>
    <t>（公共）
基金から32百万円繰入</t>
  </si>
  <si>
    <t>下水道特別会計</t>
  </si>
  <si>
    <t>基金から4百万円繰入</t>
  </si>
  <si>
    <t>基金から90百万円繰入</t>
  </si>
  <si>
    <t>交通災害共済事業特別会計</t>
  </si>
  <si>
    <t>上水道事業会計</t>
  </si>
  <si>
    <t>基金から６３百万円繰入</t>
  </si>
  <si>
    <t>団体名　　美濃市</t>
  </si>
  <si>
    <t>輪之内町特定環境保全公共下水道事業特別会計</t>
  </si>
  <si>
    <t>輪之内町水道事業会計</t>
  </si>
  <si>
    <t>輪之内町土地開発公社</t>
  </si>
  <si>
    <t>あすわ苑老人福祉施設事務組合</t>
  </si>
  <si>
    <t>安八郡広域連合（介護）</t>
  </si>
  <si>
    <t>安八郡広域連合（一般）</t>
  </si>
  <si>
    <t>岐阜県後期高齢者医療広域連合（一般）</t>
  </si>
  <si>
    <t>西南農粗大廃棄物処理組合</t>
  </si>
  <si>
    <t>西南農老人福祉施設事務組合</t>
  </si>
  <si>
    <t>西濃環境整備組合</t>
  </si>
  <si>
    <t>大垣消防組合</t>
  </si>
  <si>
    <t>大垣輪中水防事務組合</t>
  </si>
  <si>
    <t>大垣衛生施設組合</t>
  </si>
  <si>
    <t>輪之内町老人保健医療特別会計</t>
  </si>
  <si>
    <t>輪之内町後期高齢者医療特別会計</t>
  </si>
  <si>
    <t>輪之内町国民健康保険事業特別会計</t>
  </si>
  <si>
    <t>基金から20百万円繰入</t>
  </si>
  <si>
    <t>児童デイサービス事業特別会計</t>
  </si>
  <si>
    <t>団体名　　輪之内町</t>
  </si>
  <si>
    <t>羽島市地域振興公社</t>
  </si>
  <si>
    <t>羽島市土地開発公社</t>
  </si>
  <si>
    <t>岐阜県後期高齢者医療広域連合（特別会計分）</t>
  </si>
  <si>
    <t>岐阜県後期高齢者医療広域連合（一般会計分）</t>
  </si>
  <si>
    <t>岐阜羽島衛生施設組合</t>
  </si>
  <si>
    <t>後期高齢者医療</t>
  </si>
  <si>
    <t>羽島市・羽島郡二町介護認定審査会事業</t>
  </si>
  <si>
    <t>基金から68百万円繰入</t>
  </si>
  <si>
    <t>介護保険</t>
  </si>
  <si>
    <t>老人保健</t>
  </si>
  <si>
    <t>基金から59百万円繰入</t>
  </si>
  <si>
    <t>国民健康保険</t>
  </si>
  <si>
    <t>法適用</t>
  </si>
  <si>
    <t>病院事業特別会計</t>
  </si>
  <si>
    <t>上水道事業特別会計</t>
  </si>
  <si>
    <t>駅東土地区画整理事業</t>
  </si>
  <si>
    <t>駅北本郷土地区画整理事業</t>
  </si>
  <si>
    <t>インター北土地区画整理事業</t>
  </si>
  <si>
    <t>基金から974百万円繰入</t>
  </si>
  <si>
    <t>団体名　　羽島市</t>
  </si>
  <si>
    <t>ー</t>
  </si>
  <si>
    <t>大野町土地開発公社</t>
  </si>
  <si>
    <t>岐阜県後期高齢者医療広域連合（特別会計）</t>
  </si>
  <si>
    <t>岐阜県後期高齢者医療広域連合（普通会計）</t>
  </si>
  <si>
    <t>基金からの繰入金：４</t>
  </si>
  <si>
    <t>揖斐広域連合（介護サービス事業特別会計分）</t>
  </si>
  <si>
    <t>基金からの繰入金：２７</t>
  </si>
  <si>
    <t>揖斐広域連合（介護保険事業会計分）</t>
  </si>
  <si>
    <t>揖斐広域連合（普通会計）</t>
  </si>
  <si>
    <t>揖斐郡消防組合</t>
  </si>
  <si>
    <t>基金からの繰入金：3,040</t>
  </si>
  <si>
    <t>揖斐川水防事務組合</t>
  </si>
  <si>
    <t>基金からの繰入金：１０</t>
  </si>
  <si>
    <t>基金からの繰入金：４１</t>
  </si>
  <si>
    <t>団体名　　大野町</t>
  </si>
  <si>
    <t>安八町土地開発公社</t>
  </si>
  <si>
    <t>安八郡広域連合（特別会計）</t>
  </si>
  <si>
    <t>安八郡広域連合（一般会計）</t>
  </si>
  <si>
    <t>西南濃粗大廃棄物処理組合</t>
  </si>
  <si>
    <t>西南濃老人福祉施設事務組合</t>
  </si>
  <si>
    <t>大垣市安八郡安八町東安中学校組合</t>
  </si>
  <si>
    <t>基金から108繰入</t>
  </si>
  <si>
    <t>老人保健医療事業会計</t>
  </si>
  <si>
    <t>基金から93繰入</t>
  </si>
  <si>
    <t>国民健康保険事業会計</t>
  </si>
  <si>
    <t>基金から317繰入</t>
  </si>
  <si>
    <t>団体名　　安八町</t>
  </si>
  <si>
    <t>御嵩町土地開発公社</t>
  </si>
  <si>
    <t>岐阜県後期高齢者医療広域連合（特別）</t>
  </si>
  <si>
    <t>基金から3,040百万円繰入</t>
  </si>
  <si>
    <t>可児市・御嵩町中学校組合</t>
  </si>
  <si>
    <t>基金から6百万円繰入</t>
  </si>
  <si>
    <t>可児川防災等ため池組合</t>
  </si>
  <si>
    <t>基金から76百万円繰入</t>
  </si>
  <si>
    <t>基金から84百万円繰入</t>
  </si>
  <si>
    <t>団体名　　御嵩町</t>
  </si>
  <si>
    <t>瑞浪中央土地区画整理事業特別会計</t>
  </si>
  <si>
    <t>瑞浪市簡易水道事業特別会計</t>
  </si>
  <si>
    <t>瑞浪市下水道事業特別会計</t>
  </si>
  <si>
    <t>瑞浪市農業集落排水事業特別会計</t>
  </si>
  <si>
    <t>瑞浪市水道事業会計</t>
  </si>
  <si>
    <t>瑞浪市土地開発公社</t>
  </si>
  <si>
    <t>瑞浪市陶磁器会館</t>
  </si>
  <si>
    <t>瑞浪市施設公社</t>
  </si>
  <si>
    <t>【岐阜県後期高齢者医療広域連合】　　　　特別会計</t>
  </si>
  <si>
    <t>【岐阜県後期高齢者医療広域連合】　　　　一般会計</t>
  </si>
  <si>
    <t>土岐市及び瑞浪市休日急病診療所組合</t>
  </si>
  <si>
    <t>基金から51百万円繰入</t>
  </si>
  <si>
    <t>基金から5百万円繰入</t>
  </si>
  <si>
    <t>【東濃西部広域行政組合】　東濃西部ふるさと活性化　　基金特別会計</t>
  </si>
  <si>
    <t>【東濃西部広域行政組合】　東濃西部視聴覚ライブラリー事業特別会計</t>
  </si>
  <si>
    <t>【東濃西部広域行政組合】　　　　　　　　　　　　　　　　　　　　　　　　　　　　　　　　　　　　　　　　　　　　　　　　　　　　　　　　　　　　　　　　　　　　　　　　　　　　　　　　　　　　　　　　　　　　　　　　　　　　　　　　　　　　　一般会計</t>
  </si>
  <si>
    <t>基金から3,040百万円繰入</t>
  </si>
  <si>
    <t>土岐川防災ダム一部事務組合</t>
  </si>
  <si>
    <t>瑞浪市後期高齢者医療事業特別会計</t>
  </si>
  <si>
    <t>基金から3百万円繰入</t>
  </si>
  <si>
    <t>瑞浪市駐車場事業特別会計</t>
  </si>
  <si>
    <t>瑞浪市介護サービス事業特別会計</t>
  </si>
  <si>
    <t>基金から46百万円繰入</t>
  </si>
  <si>
    <t>瑞浪市介護保険事業特別会計</t>
  </si>
  <si>
    <t>基金から244百万円繰入</t>
  </si>
  <si>
    <t>瑞浪市国民健康保険事業特別会計</t>
  </si>
  <si>
    <t>瑞浪市老人保健事業特別会計</t>
  </si>
  <si>
    <t>瑞浪中央土地区画整理事業特別会計</t>
  </si>
  <si>
    <t>瑞浪市簡易水道事業特別会計</t>
  </si>
  <si>
    <t>基金から226百万円繰入　　　　財産区から26百万円繰入</t>
  </si>
  <si>
    <t>団体名　　瑞浪市</t>
  </si>
  <si>
    <t>―</t>
  </si>
  <si>
    <t>△15.00</t>
  </si>
  <si>
    <t>（有）七宗ふるさと開発</t>
  </si>
  <si>
    <t>可茂公設地方卸売市場組合</t>
  </si>
  <si>
    <t>岐阜県後期高齢者医療広域連合(特別会計）</t>
  </si>
  <si>
    <t>岐阜県後期高齢者医療広域連合(普通会計）</t>
  </si>
  <si>
    <t>後期高齢者医療事業特別会計</t>
  </si>
  <si>
    <t>介護保険事業特別会計</t>
  </si>
  <si>
    <t>老人保健事業特別会計</t>
  </si>
  <si>
    <t>一般会計等  計</t>
  </si>
  <si>
    <t>団体名　　七宗町</t>
  </si>
  <si>
    <t>農業集落排水事業特別会計</t>
  </si>
  <si>
    <t>公共下水道事業特別会計</t>
  </si>
  <si>
    <t>簡易水道事業特別会計</t>
  </si>
  <si>
    <t>八百津町土地開発公社</t>
  </si>
  <si>
    <t>可茂広域行政事務組合</t>
  </si>
  <si>
    <t>岐阜地域肢体不自由児母子通園施設組合</t>
  </si>
  <si>
    <t>可茂消防事務組合</t>
  </si>
  <si>
    <t>可茂衛生施設利用組合</t>
  </si>
  <si>
    <t>基金から2百万円繰入</t>
  </si>
  <si>
    <t>介護保険特別会計</t>
  </si>
  <si>
    <t>老人保健特別会計</t>
  </si>
  <si>
    <t>基金から30百万円繰入</t>
  </si>
  <si>
    <t>国民健康保険特別会計</t>
  </si>
  <si>
    <t>基金から38百万円繰入</t>
  </si>
  <si>
    <t>団体名　　八百津町</t>
  </si>
  <si>
    <t>川辺町土地開発公社</t>
  </si>
  <si>
    <t>中濃地域農業共済事務組合</t>
  </si>
  <si>
    <t>可茂公設地方卸売市場組合</t>
  </si>
  <si>
    <t>岐阜県後期高齢者医療広域連合（特別会計分）</t>
  </si>
  <si>
    <t>岐阜県後期高齢者医療広域連合（一般会計分）</t>
  </si>
  <si>
    <t>可茂広域行政事務組合</t>
  </si>
  <si>
    <t>岐阜県市町村会館組合</t>
  </si>
  <si>
    <t>岐阜県市町村職員退職手当組合</t>
  </si>
  <si>
    <t>可茂消防事務組合</t>
  </si>
  <si>
    <t>可茂衛生施設利用組合</t>
  </si>
  <si>
    <t>後期高齢者医療特別会計</t>
  </si>
  <si>
    <t>農業集落排水事業特別会計</t>
  </si>
  <si>
    <t>下水道事業特別会計</t>
  </si>
  <si>
    <t>学校給食共同調理場特別会計</t>
  </si>
  <si>
    <t>団体名　　川辺町</t>
  </si>
  <si>
    <t>今須農業集落排水事業特別会計</t>
  </si>
  <si>
    <t>玉農業集落排水事業特別会計</t>
  </si>
  <si>
    <t>関ケ原町土地開発公社</t>
  </si>
  <si>
    <t>西南濃粗大廃棄物処理組合</t>
  </si>
  <si>
    <t>西南濃老人福祉施設事務組合</t>
  </si>
  <si>
    <t>不破消防組合</t>
  </si>
  <si>
    <t>南濃衛生施設利用事務組合</t>
  </si>
  <si>
    <t>基金から2繰入</t>
  </si>
  <si>
    <t>基金から68繰入</t>
  </si>
  <si>
    <t>介護サービス事業特別会計</t>
  </si>
  <si>
    <t>基金から32繰入</t>
  </si>
  <si>
    <t>団体名　　関ケ原町</t>
  </si>
  <si>
    <t>個別排水事業特別会計</t>
  </si>
  <si>
    <t>北部簡易水道特別会計</t>
  </si>
  <si>
    <t>谷汲簡易水道特別会計</t>
  </si>
  <si>
    <t>市場簡易水道特別会計</t>
  </si>
  <si>
    <t>脛永簡易水道特別会計</t>
  </si>
  <si>
    <t>大和簡易水道特別会計</t>
  </si>
  <si>
    <t>樽見鉄道(株)</t>
  </si>
  <si>
    <t>(財)いびがわ</t>
  </si>
  <si>
    <t>(株)サンシャイン春日</t>
  </si>
  <si>
    <t>△ 0</t>
  </si>
  <si>
    <t>揖斐川町土地開発公社</t>
  </si>
  <si>
    <t>基金から
4百万円繰入</t>
  </si>
  <si>
    <t>基金から
1,283百万円繰入</t>
  </si>
  <si>
    <t>基金から
27百万円繰入</t>
  </si>
  <si>
    <t>岐阜県後期高齢者医療広域連合（普通会計分）</t>
  </si>
  <si>
    <t>基金から
3,040百万円繰入</t>
  </si>
  <si>
    <t>足打谷林野組合</t>
  </si>
  <si>
    <t>樫原谷林野組合</t>
  </si>
  <si>
    <t>揖斐郡養基小学校養基保育所組合</t>
  </si>
  <si>
    <t>基金から
2百万円繰入</t>
  </si>
  <si>
    <t>基金から
14百万円繰入</t>
  </si>
  <si>
    <t>基金から
56百万円繰入</t>
  </si>
  <si>
    <t>国民健康保険直診勘定特別会計</t>
  </si>
  <si>
    <t>基金から
144百万円繰入</t>
  </si>
  <si>
    <t>地域情報特別会計</t>
  </si>
  <si>
    <t>基金から
8百万円繰入</t>
  </si>
  <si>
    <t>徳山ダム上流域公有地化特別会計</t>
  </si>
  <si>
    <t>杉原地域土地取得等特別会計</t>
  </si>
  <si>
    <t>基金から
17百万円繰入</t>
  </si>
  <si>
    <t>谷汲中央診療所特別会計</t>
  </si>
  <si>
    <t>基金から
996百万円繰入</t>
  </si>
  <si>
    <t>団体名　　揖斐川町</t>
  </si>
  <si>
    <t>樽見鉄道（株）</t>
  </si>
  <si>
    <t>　（株）うすずみ特産</t>
  </si>
  <si>
    <t>　（財）ＮＥＯふるさと財団　　</t>
  </si>
  <si>
    <t>　（財）ＮＥＯ桜交流ランド　</t>
  </si>
  <si>
    <t>　（財）織部の里もとす　　　</t>
  </si>
  <si>
    <t>本巣市土地開発公社</t>
  </si>
  <si>
    <t>　もとす広域広域連合
  （介護保険特別会計）</t>
  </si>
  <si>
    <t>　もとす広域広域連合
  （衛生施設特別会計）</t>
  </si>
  <si>
    <t>　もとす広域広域連合
  （療育医療施設特別会計）</t>
  </si>
  <si>
    <t>　もとす広域広域連合
  （老人福祉施設特別会計）</t>
  </si>
  <si>
    <t>　もとす広域広域連合
  （一般会計）</t>
  </si>
  <si>
    <t>地方債
現在高</t>
  </si>
  <si>
    <t>他会計等から
の繰入金</t>
  </si>
  <si>
    <t>資金剰余額／不足額
（実質収支）</t>
  </si>
  <si>
    <t>　岐阜県後期高齢者医療
　広域連合  （後期高齢者
　医療特別会計）</t>
  </si>
  <si>
    <t>　岐阜県後期高齢者医療
　広域連合  （一般会計）</t>
  </si>
  <si>
    <t>　岐阜地域肢体不自由児
　母子通園施設組合　　</t>
  </si>
  <si>
    <t>本巣消防事務組合</t>
  </si>
  <si>
    <t>　　　岐阜県市町村職員
　　　退職手当組合　　　</t>
  </si>
  <si>
    <t>公共下水道特別会計</t>
  </si>
  <si>
    <t>農業集落排水特別会計</t>
  </si>
  <si>
    <t>基金から
3百万円繰入</t>
  </si>
  <si>
    <t>国民健康保険特別会計
（施設勘定）</t>
  </si>
  <si>
    <t>基金から
230百万円繰入</t>
  </si>
  <si>
    <t>国民健康保険特別会計
（事業勘定）</t>
  </si>
  <si>
    <t>基金から349百万円繰入</t>
  </si>
  <si>
    <t>団体名　　本巣市</t>
  </si>
  <si>
    <t>温泉開発特別会計</t>
  </si>
  <si>
    <t>白弓スキー場特別会計</t>
  </si>
  <si>
    <t>公共下水道特別会計</t>
  </si>
  <si>
    <t>大白川温泉観光株式会社</t>
  </si>
  <si>
    <t>世界遺産白川郷合掌造り保存財団</t>
  </si>
  <si>
    <t>飯島観光開発株式会社</t>
  </si>
  <si>
    <t>財団法人白川村緑地資源開発公社</t>
  </si>
  <si>
    <t>介護保険特別会計（サービス事業勘定）</t>
  </si>
  <si>
    <t>介護保険特別会計（保健事業勘定）</t>
  </si>
  <si>
    <t>国民健康保険特別会計（直営診療施設勘定）</t>
  </si>
  <si>
    <t>国民健康保険特別会計（事業勘定）</t>
  </si>
  <si>
    <t>団体名　　白川村</t>
  </si>
  <si>
    <t>（財）坂祝町開発公社</t>
  </si>
  <si>
    <t>岐阜県後期高齢者医療広域連合</t>
  </si>
  <si>
    <t>岐阜県市町村退職手当組合</t>
  </si>
  <si>
    <t>団体名　　坂祝町</t>
  </si>
  <si>
    <t>樽見鉄道㈱</t>
  </si>
  <si>
    <t>㈱みずほ公共サービス</t>
  </si>
  <si>
    <t>瑞穂市土地開発公社</t>
  </si>
  <si>
    <t>瑞穂市施設管理公社</t>
  </si>
  <si>
    <t>法非適用企業</t>
  </si>
  <si>
    <t>瑞穂市・神戸町水道組合</t>
  </si>
  <si>
    <t>岐阜地域肢体不自由児母子通園施設組合</t>
  </si>
  <si>
    <t>基金からの繰入金
3,040百万円</t>
  </si>
  <si>
    <t>岐阜県市町村職員退職手当組合</t>
  </si>
  <si>
    <t>岐阜県市町村会館組合</t>
  </si>
  <si>
    <t>基金からの繰入金
1,283百万円</t>
  </si>
  <si>
    <t>岐阜県後期高齢者医療広域連合（特別会計）</t>
  </si>
  <si>
    <t>岐阜県後期高齢者医療広域連合（一般会計）</t>
  </si>
  <si>
    <t>もとす広域連合（衛生施設特別会計分）</t>
  </si>
  <si>
    <t>もとす広域連合（療育医療施設特別会計分）</t>
  </si>
  <si>
    <t>もとす広域連合（老人福祉施設特別会計分）</t>
  </si>
  <si>
    <t>もとす広域連合（介護保険特別会計分）</t>
  </si>
  <si>
    <t>もとす広域連合（一般会計分）</t>
  </si>
  <si>
    <t>西濃環境整備組合</t>
  </si>
  <si>
    <t>基金からの繰入金
258百万円</t>
  </si>
  <si>
    <t>法適用</t>
  </si>
  <si>
    <t>基金からの繰入金
17百万円</t>
  </si>
  <si>
    <t>基金からの繰入金
1,308百万円</t>
  </si>
  <si>
    <t>下水道（ｺﾐｭﾆﾃｨ･ﾌﾟﾗﾝﾄ)事業
特別会計</t>
  </si>
  <si>
    <t>学校給食事業特別会計</t>
  </si>
  <si>
    <t>基金からの繰入金
1,308百万円</t>
  </si>
  <si>
    <t>団体名　　瑞穂市</t>
  </si>
  <si>
    <t>神戸町公共下水道事業特別会計</t>
  </si>
  <si>
    <t>神戸町水道事業会計</t>
  </si>
  <si>
    <t>平成20年度
決算　B</t>
  </si>
  <si>
    <t>平成19年度
決算　A</t>
  </si>
  <si>
    <t>神戸町土地開発公社</t>
  </si>
  <si>
    <t>―</t>
  </si>
  <si>
    <t>西美濃さくら苑介護老人保健施設事務組合</t>
  </si>
  <si>
    <t>法非適用企業
繰出金444千円</t>
  </si>
  <si>
    <t>瑞穂市神戸町水道組合</t>
  </si>
  <si>
    <t>岐阜県後期高齢者医療広域連合（特会）</t>
  </si>
  <si>
    <t>岐阜県市町村会館組合</t>
  </si>
  <si>
    <t>国民健康保険基金45百万円</t>
  </si>
  <si>
    <t>神戸町公共下水道事業特別会計</t>
  </si>
  <si>
    <t>法適用企業</t>
  </si>
  <si>
    <t>学校給食事業特会</t>
  </si>
  <si>
    <t>財政調整基金162,5百万円
公共施設整備基金200百万円
減債基金７７百万円</t>
  </si>
  <si>
    <t>団体名　　神戸町</t>
  </si>
  <si>
    <t>農業集落排水
事業会計</t>
  </si>
  <si>
    <t>特定環境保全
公共下水道事業会計</t>
  </si>
  <si>
    <t>公共下水道
事業会計</t>
  </si>
  <si>
    <t>公設地方卸売市場
事業会計</t>
  </si>
  <si>
    <t>樽見鉄道株式会社</t>
  </si>
  <si>
    <t>かみいしづ緑の村公社</t>
  </si>
  <si>
    <t>大垣地方市場冷蔵
株式会社</t>
  </si>
  <si>
    <t>大垣市文化事業団</t>
  </si>
  <si>
    <t>大垣市勤労者福祉
サービスセンター</t>
  </si>
  <si>
    <t>大垣市住宅協会</t>
  </si>
  <si>
    <t>大垣土地開発公社</t>
  </si>
  <si>
    <t>西美濃さくら苑介護老人
保健施設事務組合</t>
  </si>
  <si>
    <t>岐阜県後期高齢者医療
広域連合（特別会計）</t>
  </si>
  <si>
    <t>岐阜県後期高齢者医療
広域連合（一般会計）</t>
  </si>
  <si>
    <t>大垣市・安八郡安八町
東安中学校組合</t>
  </si>
  <si>
    <t>あすわ苑老人福祉施設
事務組合</t>
  </si>
  <si>
    <t>西南濃老人福祉施設
事務組合</t>
  </si>
  <si>
    <t>西南濃粗大廃棄物
処理組合</t>
  </si>
  <si>
    <t>基金から232百万円繰入</t>
  </si>
  <si>
    <t>基金から138百万円繰入</t>
  </si>
  <si>
    <t>競輪事業会計</t>
  </si>
  <si>
    <t>基金から260百万円繰入</t>
  </si>
  <si>
    <t>駐車場事業会計</t>
  </si>
  <si>
    <t>基金から28百万円繰入</t>
  </si>
  <si>
    <t>公共下水道事業会計</t>
  </si>
  <si>
    <t>基金から54百万円繰入</t>
  </si>
  <si>
    <t>後期高齢者医療
事業会計</t>
  </si>
  <si>
    <t>国民健康保険直営
診療施設事業会計</t>
  </si>
  <si>
    <t>市行造林事業会計</t>
  </si>
  <si>
    <t>物品調達会計</t>
  </si>
  <si>
    <t>基金から243百万円繰入</t>
  </si>
  <si>
    <t>団体名　　大垣市</t>
  </si>
  <si>
    <t>金山病院事業会計</t>
  </si>
  <si>
    <t>下呂温泉合掌村事業会計</t>
  </si>
  <si>
    <t>下呂市土地開発公社</t>
  </si>
  <si>
    <t>下呂ふるさと文化財団</t>
  </si>
  <si>
    <t>馬瀬総合観光㈱</t>
  </si>
  <si>
    <t>㈱かれん</t>
  </si>
  <si>
    <t>㈱飛騨小坂ぶなしめじ</t>
  </si>
  <si>
    <t>飛騨小坂観光㈱</t>
  </si>
  <si>
    <t>㈱ホリスティック南飛騨</t>
  </si>
  <si>
    <t>基金繰入金  3,040</t>
  </si>
  <si>
    <t>基金繰入金  11</t>
  </si>
  <si>
    <t>国民健康保険（診療施設勘定）特別会計</t>
  </si>
  <si>
    <t>基金繰入金   6</t>
  </si>
  <si>
    <t>介護保険（保険事業勘定）特別会計</t>
  </si>
  <si>
    <t>介護保険（サービス事業勘定)特別会計</t>
  </si>
  <si>
    <t>基金繰入金  15</t>
  </si>
  <si>
    <t>国民健康保険（事業勘定）特別会計</t>
  </si>
  <si>
    <t>基金繰入金  72</t>
  </si>
  <si>
    <t>下呂温泉合掌村事業会計</t>
  </si>
  <si>
    <t>基金繰入金    618
財産区繰入金 108</t>
  </si>
  <si>
    <t>団体名　　下呂市</t>
  </si>
  <si>
    <t>食肉事業センター特別会計</t>
  </si>
  <si>
    <t>（財）養老町体育連盟</t>
  </si>
  <si>
    <t>養老町土地開発公社</t>
  </si>
  <si>
    <t>基金繰入3,040</t>
  </si>
  <si>
    <t>岐阜県市町村職員退職手当組合</t>
  </si>
  <si>
    <t>住宅新築資金等貸付特別会計</t>
  </si>
  <si>
    <t>基金繰入　0</t>
  </si>
  <si>
    <t>団体名　　養老町</t>
  </si>
  <si>
    <t>下水道汚泥処理事業特別会計</t>
  </si>
  <si>
    <t>個別排水処理施設事業特別会計</t>
  </si>
  <si>
    <t>農村下水道事業特別会計</t>
  </si>
  <si>
    <t>特定環境保全公共下水道事業特別会計</t>
  </si>
  <si>
    <t>国民健康保険病院事業会計</t>
  </si>
  <si>
    <t>㈱飛騨まんが王国</t>
  </si>
  <si>
    <t>㈱季古里</t>
  </si>
  <si>
    <t>㈱味処飛騨古川</t>
  </si>
  <si>
    <t>飛騨市土地開発公社</t>
  </si>
  <si>
    <t>岐阜県後期高齢者医療広域組合特別会計</t>
  </si>
  <si>
    <t>岐阜県後期高齢者医療広域組合一般会計</t>
  </si>
  <si>
    <t>古川国府給食センター利用組合給食費特別会計</t>
  </si>
  <si>
    <t>古川国府給食センター利用組合一般会計</t>
  </si>
  <si>
    <t>介護保険特別会計（事業勘定）</t>
  </si>
  <si>
    <t>介護保険特別会計（保険勘定）</t>
  </si>
  <si>
    <t>情報施設特別会計</t>
  </si>
  <si>
    <t>基金から554百万円繰入</t>
  </si>
  <si>
    <t>団体名　　飛騨市</t>
  </si>
  <si>
    <t>ものづくり産業集積地整備事業特別会計</t>
  </si>
  <si>
    <t>観光事業特別会計</t>
  </si>
  <si>
    <t>食肉地方卸売市場事業特別会計</t>
  </si>
  <si>
    <t>廃棄物発電事業特別会計</t>
  </si>
  <si>
    <t>中央卸売市場事業会計</t>
  </si>
  <si>
    <t>岐阜県畜産協会</t>
  </si>
  <si>
    <t>岐阜県健康長寿財団</t>
  </si>
  <si>
    <t>岐阜乗合自動車</t>
  </si>
  <si>
    <t>岐阜市公共ホール管理財団</t>
  </si>
  <si>
    <t>岐阜市土地開発公社</t>
  </si>
  <si>
    <t>岐阜市国際交流協会</t>
  </si>
  <si>
    <t>岐阜観光コンベンション協会</t>
  </si>
  <si>
    <t>岐阜市教育文化振興事業団</t>
  </si>
  <si>
    <t>岐阜市みどりのまち推進財団</t>
  </si>
  <si>
    <t>岐阜市学校給食会</t>
  </si>
  <si>
    <t>岐阜産業会館</t>
  </si>
  <si>
    <t>岐阜市にぎわいまち公社</t>
  </si>
  <si>
    <t>岐阜羽島衛生施設組合</t>
  </si>
  <si>
    <t>基金から824百万円繰入</t>
  </si>
  <si>
    <t>老人保健医療給付事業特別会計</t>
  </si>
  <si>
    <t>基金から457百万円繰入</t>
  </si>
  <si>
    <t>競輪事業特別会計</t>
  </si>
  <si>
    <t>基金から2,062百万円繰入</t>
  </si>
  <si>
    <t>薬科大学附属薬局事業特別会計</t>
  </si>
  <si>
    <t>基金から9百万円繰入</t>
  </si>
  <si>
    <t>育英資金貸付事業特別会計</t>
  </si>
  <si>
    <t>基金から86百万円繰入</t>
  </si>
  <si>
    <t>土地区画整理事業特別会計</t>
  </si>
  <si>
    <t>母子寡婦福祉資金貸付事業特別会計</t>
  </si>
  <si>
    <t>基金から1,967百万円繰入</t>
  </si>
  <si>
    <t>一般会計</t>
  </si>
  <si>
    <t>団体名　　岐阜市</t>
  </si>
  <si>
    <t>㈲新世紀工房</t>
  </si>
  <si>
    <t>㈱ふるさと企画</t>
  </si>
  <si>
    <t>㈱東白川</t>
  </si>
  <si>
    <t>岐阜県後期高齢医療広域連合：特別会計</t>
  </si>
  <si>
    <t>岐阜県後期高齢医療広域連合：一般会計</t>
  </si>
  <si>
    <t>岐阜県町村職員退職手当組合</t>
  </si>
  <si>
    <t>国保診療所特別会計</t>
  </si>
  <si>
    <t>下水道特別会計</t>
  </si>
  <si>
    <t>団体名　東白川村</t>
  </si>
  <si>
    <t>財政状況等一覧表（平成２1年度決算）</t>
  </si>
  <si>
    <t>宅地開発特別会計</t>
  </si>
  <si>
    <t>ケーブルテレビ事業特別会計</t>
  </si>
  <si>
    <t>下水道事業特別会計</t>
  </si>
  <si>
    <t>簡易水道事業特別会計</t>
  </si>
  <si>
    <t>病院事業等会計</t>
  </si>
  <si>
    <t>△17.52</t>
  </si>
  <si>
    <t>水道事業会計</t>
  </si>
  <si>
    <t>△12.52</t>
  </si>
  <si>
    <t>長良川鉄道株式会社</t>
  </si>
  <si>
    <t>郡上市土地開発公社</t>
  </si>
  <si>
    <t>めいほう高原開発（株）</t>
  </si>
  <si>
    <t>（株）ジェイエムみなみ</t>
  </si>
  <si>
    <t>（株）ネーブルみなみ</t>
  </si>
  <si>
    <t>（株）イーグル</t>
  </si>
  <si>
    <t>（株）ハイウェイたかす</t>
  </si>
  <si>
    <t>（株）伊野原の郷</t>
  </si>
  <si>
    <t>（有）阿弥陀ケ滝観光</t>
  </si>
  <si>
    <t>郡上大和総合開発（株）</t>
  </si>
  <si>
    <t>（財）郡上八幡産業振興公社</t>
  </si>
  <si>
    <t>岐阜県後期高齢者医療広域連合（特別会計）</t>
  </si>
  <si>
    <t>岐阜県後期高齢者医療広域連合（一般会計）</t>
  </si>
  <si>
    <t>駐車場事業特別会計</t>
  </si>
  <si>
    <t>介護サービス事業特別会計</t>
  </si>
  <si>
    <t>老人保健特別会計</t>
  </si>
  <si>
    <t>後期高齢者医療特別会計</t>
  </si>
  <si>
    <t>基金から8百万円繰入</t>
  </si>
  <si>
    <t>介護保険特別会計</t>
  </si>
  <si>
    <t>国民健康保険等別会計（直営診療施設勘定）</t>
  </si>
  <si>
    <t>基金から115百万円繰入</t>
  </si>
  <si>
    <t>鉄道経営対策事業基金特別会計</t>
  </si>
  <si>
    <t>青少年育英奨学資金貸付特別会計</t>
  </si>
  <si>
    <t>基金から556百円円繰入
財産区から16百万円繰入</t>
  </si>
  <si>
    <t>団体名　　郡上市</t>
  </si>
  <si>
    <t>南部簡易水道事業特別会計</t>
  </si>
  <si>
    <t>北部簡易水道事業特別会計</t>
  </si>
  <si>
    <t>池田町土地開発公社</t>
  </si>
  <si>
    <t>揖斐広域連合（普通会計分）</t>
  </si>
  <si>
    <t>足打谷林野組合</t>
  </si>
  <si>
    <t>樫原谷林野組合</t>
  </si>
  <si>
    <t>温泉施設特別会計</t>
  </si>
  <si>
    <t>団体名　　池田町</t>
  </si>
  <si>
    <t>関市簡易水道事業特別会計</t>
  </si>
  <si>
    <t>関市公設地方卸売市場事業特別会計</t>
  </si>
  <si>
    <t>関市食肉センター事業特別会計</t>
  </si>
  <si>
    <t>関市農業集落排水事業特別会計</t>
  </si>
  <si>
    <t>関市下水道特別会計</t>
  </si>
  <si>
    <t>関市上水道事業会計</t>
  </si>
  <si>
    <t>関市公共施設振興事業団</t>
  </si>
  <si>
    <t>関市土地開発公社</t>
  </si>
  <si>
    <t>中濃地域農業共済
事務組合</t>
  </si>
  <si>
    <t>岐阜県後期高齢者医療
広域連合(特別会計)</t>
  </si>
  <si>
    <t>岐阜県後期高齢者医療
広域連合(一般会計)</t>
  </si>
  <si>
    <t>中濃地域広域行政事務組合
(一般会計)</t>
  </si>
  <si>
    <t>関市簡易水道事業
特別会計</t>
  </si>
  <si>
    <t>関市後期高齢者医療
特別会計</t>
  </si>
  <si>
    <t>介護従事者処遇改善臨時特例基金繰入金 28</t>
  </si>
  <si>
    <t>関市介護保険事業
特別会計</t>
  </si>
  <si>
    <t>関市公設地方卸売市場
事業特別会計</t>
  </si>
  <si>
    <t>関市老人保健特別会計</t>
  </si>
  <si>
    <t>関市食肉センター事業
特別会計</t>
  </si>
  <si>
    <t>関市農業集落排水事業
特別会計</t>
  </si>
  <si>
    <t>関市国民健康保険
特別会計(直診勘定)</t>
  </si>
  <si>
    <t>国民健康保険
基金繰入金471</t>
  </si>
  <si>
    <t>関市国民健康保険
特別会計(事業勘定)</t>
  </si>
  <si>
    <t>有線放送事業特別会計</t>
  </si>
  <si>
    <t xml:space="preserve">中小企業従業員退職金共済基金繰入金
</t>
  </si>
  <si>
    <t>中小企業従業員退職金
共済事業特別会計</t>
  </si>
  <si>
    <t xml:space="preserve">職員退職手当基金
繰入金　724
減債基金　173　他
</t>
  </si>
  <si>
    <t>団体名　　関市</t>
  </si>
  <si>
    <t>下水道事業特別会計</t>
  </si>
  <si>
    <t>各務原市施設振興公社</t>
  </si>
  <si>
    <t>各務原市土地開発公社</t>
  </si>
  <si>
    <t>団体名　　各務原市</t>
  </si>
  <si>
    <t>志野・織部</t>
  </si>
  <si>
    <t>土岐市スポーツセンター</t>
  </si>
  <si>
    <t>土岐市埋蔵文化財センター</t>
  </si>
  <si>
    <t>土岐市施設管理公社</t>
  </si>
  <si>
    <t>土岐市土地開発公社</t>
  </si>
  <si>
    <t>東濃農業共済事務組合</t>
  </si>
  <si>
    <t>後期高齢者医療広域連合
（特別会計）</t>
  </si>
  <si>
    <t>後期高齢者医療広域連合
（一般会計）</t>
  </si>
  <si>
    <t>土岐市及び瑞浪市休日急病診療所組合</t>
  </si>
  <si>
    <t>東濃西部広域行政事務組合
(少年センター事業特別会計)</t>
  </si>
  <si>
    <t>東濃西部広域行政事務組合
(東濃看護専門学校事業特別会計)</t>
  </si>
  <si>
    <t>東濃西部広域行政事務組合
(ふるさと活性化基金特別会計)</t>
  </si>
  <si>
    <t>東濃西部広域行政事務組合
(視聴覚ライブラリー事業特別会計)</t>
  </si>
  <si>
    <t>東濃西部広域行政事務組合
(一般会計)</t>
  </si>
  <si>
    <t>基金より5百万</t>
  </si>
  <si>
    <t>交通災害共済特別会計</t>
  </si>
  <si>
    <t>自動車駐車場事業特別会計</t>
  </si>
  <si>
    <t>介護保険特別会計（サービス勘定）</t>
  </si>
  <si>
    <t>後期高齢者医療保険特別会計</t>
  </si>
  <si>
    <t>土岐市・瑞浪市介護認定審査会特別会計</t>
  </si>
  <si>
    <t>基金より200百万</t>
  </si>
  <si>
    <t>法適用事業</t>
  </si>
  <si>
    <t>土岐市・瑞浪市障害者自立支援認定審査会特別会計</t>
  </si>
  <si>
    <t>曽木地区市有林管理特別会計</t>
  </si>
  <si>
    <t>団体名　　土岐市</t>
  </si>
  <si>
    <t>特定環境保全公共下水道事業会計</t>
  </si>
  <si>
    <t>水道事業会計</t>
  </si>
  <si>
    <t>富加町土地開発公社</t>
  </si>
  <si>
    <t>可茂公設地方卸売市場組合</t>
  </si>
  <si>
    <t>中濃地域農業共済事務組合</t>
  </si>
  <si>
    <t>岐阜県後期高齢者医療広域連合 特別会計</t>
  </si>
  <si>
    <t>岐阜県後期高齢者医療広域連合 一般会計</t>
  </si>
  <si>
    <t>可茂広域行政事務組合</t>
  </si>
  <si>
    <t>可茂消防事務組合</t>
  </si>
  <si>
    <t>美濃加茂市富加町中学校組合</t>
  </si>
  <si>
    <t>岐阜県市町村職員退職手当組合</t>
  </si>
  <si>
    <t>岐阜県市町村会館組合</t>
  </si>
  <si>
    <t>可茂衛生施設利用組合</t>
  </si>
  <si>
    <t>老人保健特別会計</t>
  </si>
  <si>
    <t>介護保険特別会計</t>
  </si>
  <si>
    <t>国民健康保険特別会計</t>
  </si>
  <si>
    <t>団体名　　富加町</t>
  </si>
  <si>
    <t>可児道の駅</t>
  </si>
  <si>
    <t>可児市土地開発公社</t>
  </si>
  <si>
    <t>ケーブルテレビ可児</t>
  </si>
  <si>
    <t>可児市文化芸術振興財団</t>
  </si>
  <si>
    <t>可児市体育連盟</t>
  </si>
  <si>
    <t>可児市公共施設振興公社</t>
  </si>
  <si>
    <t>可茂公設地方卸売市場組合</t>
  </si>
  <si>
    <t>岐阜県後期高齢者医療広域連合特別会計</t>
  </si>
  <si>
    <t>岐阜県後期高齢者医療広域連合一般会計</t>
  </si>
  <si>
    <t>可児市・御嵩町中学校組合</t>
  </si>
  <si>
    <t>可児川防災ため池組合</t>
  </si>
  <si>
    <t>農家集落排水事業特別会計</t>
  </si>
  <si>
    <t>基金から39百万円繰入</t>
  </si>
  <si>
    <t>可児駅東区画整理事業会計</t>
  </si>
  <si>
    <t>自家用工業用水道事業会計</t>
  </si>
  <si>
    <t>飲料水供給事業会計</t>
  </si>
  <si>
    <t>基金から101百万円繰入
財産区から13百万円繰入</t>
  </si>
  <si>
    <t>団体名　　可児市</t>
  </si>
  <si>
    <t>団体名　　海津市</t>
  </si>
  <si>
    <t>基金から154百万円繰入</t>
  </si>
  <si>
    <t>クレール平田運営特別会計</t>
  </si>
  <si>
    <t>月見の里南濃運営特別会計</t>
  </si>
  <si>
    <t>介護老人保健施設在宅介護支援ｾﾝﾀｰ特別会計</t>
  </si>
  <si>
    <t>基金から１８９百万円繰入</t>
  </si>
  <si>
    <t>老人保健特別会計</t>
  </si>
  <si>
    <t>基金から９百万円繰入</t>
  </si>
  <si>
    <t>介護老人福祉施設事業特別会計</t>
  </si>
  <si>
    <t>介護老人保健施設事業特別会計</t>
  </si>
  <si>
    <t>南濃衛生施設利用事務組合</t>
  </si>
  <si>
    <t>西南濃粗大廃棄物処理組合</t>
  </si>
  <si>
    <t>西南濃老人福祉施設事務組合</t>
  </si>
  <si>
    <t>海津市観光情報センター</t>
  </si>
  <si>
    <t>岐阜県後期高齢者医療広域連合　特別会計</t>
  </si>
  <si>
    <t>岐阜県後期高齢者医療広域連合　一般会計</t>
  </si>
  <si>
    <t>基金から3,040百万円繰入</t>
  </si>
  <si>
    <t>不破郡介護認定審査会特別会計</t>
  </si>
  <si>
    <t>基金から4,035百万円繰入</t>
  </si>
  <si>
    <t>不破郡障害者自立支援認定審査会特別会計</t>
  </si>
  <si>
    <t>住宅新築資金等貸付事業特別会計</t>
  </si>
  <si>
    <t>基金から470百万円繰入</t>
  </si>
  <si>
    <t>団体名　　垂井町</t>
  </si>
  <si>
    <t>基金から1,283百万円繰入</t>
  </si>
  <si>
    <t>特別会計
基金から1,283百万円繰入</t>
  </si>
  <si>
    <t>基金繰入1,283</t>
  </si>
  <si>
    <t>基金から3,040百万円繰入</t>
  </si>
  <si>
    <t>基金より3,040百万円</t>
  </si>
  <si>
    <t>基金から
3,040百万円繰入</t>
  </si>
  <si>
    <t>基金繰入金  1,283</t>
  </si>
  <si>
    <t>基金から1,283百万円繰入</t>
  </si>
  <si>
    <t>基金繰入1,283</t>
  </si>
  <si>
    <t>基金から1,283百万円繰入</t>
  </si>
  <si>
    <t>特別会計・基金から1,283百万円繰入</t>
  </si>
  <si>
    <t>基金繰入3,040百万円</t>
  </si>
  <si>
    <t>基金繰入1,283百万円</t>
  </si>
  <si>
    <t>基金繰入232百万円</t>
  </si>
  <si>
    <t>岐阜県後期高齢者医療広域連合（特会）</t>
  </si>
  <si>
    <t>基金から232百万円繰入</t>
  </si>
  <si>
    <t>基金からの繰入金：1,283</t>
  </si>
  <si>
    <t>基金からの141百万円繰入</t>
  </si>
  <si>
    <t>基金繰入3,040</t>
  </si>
  <si>
    <t>基金繰入1,283</t>
  </si>
  <si>
    <t>基金から１百万円</t>
  </si>
  <si>
    <t>基金繰入金　0.2</t>
  </si>
  <si>
    <t>基金繰入金　109</t>
  </si>
  <si>
    <t>基金繰入金　216</t>
  </si>
  <si>
    <t>基金繰入金　1,283</t>
  </si>
  <si>
    <t>基金から27百万円繰入</t>
  </si>
  <si>
    <t>岐南町下水道事業特別会計</t>
  </si>
  <si>
    <t>岐南町水道事業会計</t>
  </si>
  <si>
    <t>岐南町土地開発公社</t>
  </si>
  <si>
    <t>岐阜地域肢体不自由児母子通園施設組合</t>
  </si>
  <si>
    <t>羽島郡二町教育委員会特別会計</t>
  </si>
  <si>
    <t>団体名　　岐南町</t>
  </si>
  <si>
    <t>市民病院事業会計</t>
  </si>
  <si>
    <t>介護保険事業特別会計（保険事業勘定）</t>
  </si>
  <si>
    <t>国民健康保険事業特別会計（事業勘定）</t>
  </si>
  <si>
    <t>国民健康保険事業特別会計（直診勘定）</t>
  </si>
  <si>
    <t>廃棄物発電事業特別会計</t>
  </si>
  <si>
    <t>（株）エフエムたじみ</t>
  </si>
  <si>
    <t>（株）多治見市衛生公社</t>
  </si>
  <si>
    <t>（財）セラミックパーク美濃</t>
  </si>
  <si>
    <t>多治見まちづくり（株）</t>
  </si>
  <si>
    <t>（財）多治見市体育協会</t>
  </si>
  <si>
    <t>多治見市土地開発公社</t>
  </si>
  <si>
    <t>（財）多治見市事業公社</t>
  </si>
  <si>
    <t>（財）多治見市文化振興事業団</t>
  </si>
  <si>
    <t>特別会計</t>
  </si>
  <si>
    <t>[岐阜県後期高齢者医療広域組合]</t>
  </si>
  <si>
    <t>東濃地域医師確保奨学資金等貸付事業特別会計</t>
  </si>
  <si>
    <t>【東濃西部広域行政事務組合】</t>
  </si>
  <si>
    <t>東濃西部少年センター事業特別会計</t>
  </si>
  <si>
    <t>基金から5百万繰入</t>
  </si>
  <si>
    <t>東濃看護専門学校事業特別会計</t>
  </si>
  <si>
    <t>東濃西部ふるさと活性化基金特別会計</t>
  </si>
  <si>
    <t>東濃西部視聴覚ライブラリー事業特別会計</t>
  </si>
  <si>
    <t>岐阜県市町村会館組合</t>
  </si>
  <si>
    <t>可児川防災等ため池組合</t>
  </si>
  <si>
    <t>駐車場事業特別会計</t>
  </si>
  <si>
    <t>老人保健事業特別会計</t>
  </si>
  <si>
    <t>後期高齢者医療特別会計</t>
  </si>
  <si>
    <t>基金から88百万円繰入</t>
  </si>
  <si>
    <t>介護保険事業特別会計</t>
  </si>
  <si>
    <t>基金から300百万円繰入</t>
  </si>
  <si>
    <t>多治見駅北土地区画整理事業特別会計</t>
  </si>
  <si>
    <t>市営住宅敷金等特別会計</t>
  </si>
  <si>
    <t>基金から124百万円繰入</t>
  </si>
  <si>
    <t>土地取得事業特別会計</t>
  </si>
  <si>
    <t>基金から3,259百万円繰入
財産区から11百万円繰入</t>
  </si>
  <si>
    <t>団体名　　多治見市</t>
  </si>
  <si>
    <t>基金より1,283百万円</t>
  </si>
  <si>
    <t>基金から72百万円繰入</t>
  </si>
  <si>
    <t>基金から24百万円繰入</t>
  </si>
  <si>
    <t>基金から35百万円繰入</t>
  </si>
  <si>
    <t>基金から2百万円繰入</t>
  </si>
  <si>
    <t>下水道事業特別会計</t>
  </si>
  <si>
    <t>介護老人福祉施設事業ﾃﾞｲｻｰﾋﾞｽｾﾝﾀｰ特別会計</t>
  </si>
  <si>
    <t>岐南町国民健康保険特別会計</t>
  </si>
  <si>
    <t>岐南町介護保険特別会計</t>
  </si>
  <si>
    <t>岐南町老人保健特別会計</t>
  </si>
  <si>
    <t>岐南町後期高齢者医療特別会計</t>
  </si>
  <si>
    <t>垂井町土地開発公社</t>
  </si>
  <si>
    <t>神戸町国民健康保険特別会計</t>
  </si>
  <si>
    <t>神戸町老人保健特別会計</t>
  </si>
  <si>
    <t>神戸町後期高齢者医療特別会計</t>
  </si>
  <si>
    <t>長良川（株）</t>
  </si>
  <si>
    <t>△83</t>
  </si>
  <si>
    <t>農業集落排水事業特別会計</t>
  </si>
  <si>
    <t>△163</t>
  </si>
  <si>
    <t>基金から6百万繰入</t>
  </si>
  <si>
    <t>※H21は「債権」について基金からの繰替運用が発生しており、4,196-1,900（うち貸付金に区分して計上）</t>
  </si>
  <si>
    <t>基金から
76百万円繰入</t>
  </si>
  <si>
    <t>基金から
1,283百万円繰入</t>
  </si>
  <si>
    <t>㈱ねっとかわい</t>
  </si>
  <si>
    <t>基金から20百万円繰入</t>
  </si>
  <si>
    <t>基金から23百万円繰入</t>
  </si>
  <si>
    <t>基金から438千円繰入</t>
  </si>
  <si>
    <t>基金から520千円繰入</t>
  </si>
  <si>
    <t>基金から1,346千円繰入</t>
  </si>
  <si>
    <t>公共下水道事業特別会計</t>
  </si>
  <si>
    <t>温泉施設特別会計</t>
  </si>
  <si>
    <t>水道事業会計</t>
  </si>
  <si>
    <t>全て基金より繰入</t>
  </si>
  <si>
    <t>㈱オアシスパーク</t>
  </si>
  <si>
    <t>‐</t>
  </si>
  <si>
    <t>-</t>
  </si>
  <si>
    <t>　-</t>
  </si>
  <si>
    <t>△0</t>
  </si>
  <si>
    <r>
      <t>東濃西部広域行政事務組合</t>
    </r>
    <r>
      <rPr>
        <sz val="5"/>
        <color indexed="8"/>
        <rFont val="ＭＳ Ｐゴシック"/>
        <family val="3"/>
      </rPr>
      <t xml:space="preserve">
(医師確保奨学資金等貸付事業特別会計)</t>
    </r>
  </si>
  <si>
    <t>法適用</t>
  </si>
  <si>
    <t>-</t>
  </si>
  <si>
    <t>△20.00</t>
  </si>
  <si>
    <t>△40.00</t>
  </si>
  <si>
    <r>
      <t>【東濃西部広域行政組合】　</t>
    </r>
    <r>
      <rPr>
        <sz val="7"/>
        <color indexed="8"/>
        <rFont val="ＭＳ Ｐゴシック"/>
        <family val="3"/>
      </rPr>
      <t>東濃看護専門学校事業特別会計</t>
    </r>
  </si>
  <si>
    <r>
      <t>【東濃西部広域行政組合】　</t>
    </r>
    <r>
      <rPr>
        <sz val="7"/>
        <color indexed="8"/>
        <rFont val="ＭＳ Ｐゴシック"/>
        <family val="3"/>
      </rPr>
      <t>東濃西部少年センター事業　　　特別会計</t>
    </r>
  </si>
  <si>
    <r>
      <t>【東濃西部広域行政組合】　</t>
    </r>
    <r>
      <rPr>
        <sz val="7"/>
        <color indexed="8"/>
        <rFont val="ＭＳ Ｐゴシック"/>
        <family val="3"/>
      </rPr>
      <t>東濃地域医師確保奨学資金等貸付事業特別会計</t>
    </r>
  </si>
  <si>
    <r>
      <t xml:space="preserve">中濃地域広域行政事務組合
</t>
    </r>
    <r>
      <rPr>
        <sz val="6"/>
        <color indexed="8"/>
        <rFont val="ＭＳ Ｐゴシック"/>
        <family val="3"/>
      </rPr>
      <t>(視聴覚ライブラリー運営費特別会計)</t>
    </r>
  </si>
  <si>
    <r>
      <t xml:space="preserve">中濃地域広域行政事務組合
</t>
    </r>
    <r>
      <rPr>
        <sz val="6"/>
        <color indexed="8"/>
        <rFont val="ＭＳ Ｐゴシック"/>
        <family val="3"/>
      </rPr>
      <t>(障害者自立支援事業特別会計)</t>
    </r>
  </si>
  <si>
    <t>-</t>
  </si>
  <si>
    <t>△0</t>
  </si>
  <si>
    <t>△12.42</t>
  </si>
  <si>
    <t>△20.00</t>
  </si>
  <si>
    <t>△17.42</t>
  </si>
  <si>
    <t>△40.00</t>
  </si>
  <si>
    <t>△0.5</t>
  </si>
  <si>
    <t>△0.01</t>
  </si>
  <si>
    <t>農業集落排水特別会計</t>
  </si>
  <si>
    <t>公共下水道特別会計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</si>
</sst>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quot;△&quot;#,##0"/>
    <numFmt numFmtId="184" formatCode="&quot;△ &quot;#,##0"/>
    <numFmt numFmtId="185" formatCode="_ #,##0;[Red]_ \-#,##0"/>
    <numFmt numFmtId="186" formatCode="#,##0;&quot;▲ &quot;#,##0"/>
    <numFmt numFmtId="187" formatCode="#,##0\ ;&quot;△ &quot;#,##0\ "/>
    <numFmt numFmtId="188" formatCode="#,##0.0_);[Red]\(#,##0.0\)"/>
    <numFmt numFmtId="189" formatCode="#,##0_);[Red]\(#,##0\)"/>
    <numFmt numFmtId="190" formatCode="#,##0_ "/>
  </numFmts>
  <fonts count="73">
    <font>
      <sz val="11"/>
      <name val="ＭＳ Ｐゴシック"/>
      <family val="3"/>
    </font>
    <font>
      <sz val="6"/>
      <name val="ＭＳ Ｐゴシック"/>
      <family val="3"/>
    </font>
    <font>
      <b/>
      <sz val="9"/>
      <name val="ＭＳ Ｐゴシック"/>
      <family val="3"/>
    </font>
    <font>
      <sz val="9"/>
      <name val="ＭＳ Ｐゴシック"/>
      <family val="3"/>
    </font>
    <font>
      <sz val="11"/>
      <color indexed="8"/>
      <name val="ＭＳ Ｐゴシック"/>
      <family val="3"/>
    </font>
    <font>
      <sz val="11"/>
      <name val="ＭＳ ゴシック"/>
      <family val="3"/>
    </font>
    <font>
      <sz val="12"/>
      <name val="ＭＳ 明朝"/>
      <family val="1"/>
    </font>
    <font>
      <sz val="14"/>
      <name val="ＭＳ 明朝"/>
      <family val="1"/>
    </font>
    <font>
      <sz val="6"/>
      <color indexed="8"/>
      <name val="ＭＳ Ｐゴシック"/>
      <family val="3"/>
    </font>
    <font>
      <sz val="7"/>
      <color indexed="8"/>
      <name val="ＭＳ Ｐゴシック"/>
      <family val="3"/>
    </font>
    <font>
      <sz val="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6"/>
      <color indexed="8"/>
      <name val="ＭＳ Ｐゴシック"/>
      <family val="3"/>
    </font>
    <font>
      <sz val="8"/>
      <color indexed="8"/>
      <name val="ＭＳ Ｐゴシック"/>
      <family val="3"/>
    </font>
    <font>
      <sz val="14"/>
      <color indexed="8"/>
      <name val="ＭＳ Ｐゴシック"/>
      <family val="3"/>
    </font>
    <font>
      <sz val="12"/>
      <color indexed="8"/>
      <name val="ＭＳ Ｐゴシック"/>
      <family val="3"/>
    </font>
    <font>
      <sz val="4.5"/>
      <color indexed="8"/>
      <name val="ＭＳ Ｐゴシック"/>
      <family val="3"/>
    </font>
    <font>
      <sz val="3"/>
      <color indexed="8"/>
      <name val="ＭＳ Ｐゴシック"/>
      <family val="3"/>
    </font>
    <font>
      <sz val="4"/>
      <color indexed="8"/>
      <name val="ＭＳ Ｐゴシック"/>
      <family val="3"/>
    </font>
    <font>
      <sz val="10"/>
      <color indexed="8"/>
      <name val="ＭＳ Ｐゴシック"/>
      <family val="3"/>
    </font>
    <font>
      <sz val="6.5"/>
      <color indexed="8"/>
      <name val="ＭＳ Ｐゴシック"/>
      <family val="3"/>
    </font>
    <font>
      <i/>
      <sz val="8"/>
      <color indexed="8"/>
      <name val="ＭＳ Ｐゴシック"/>
      <family val="3"/>
    </font>
    <font>
      <sz val="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sz val="16"/>
      <color theme="1"/>
      <name val="ＭＳ Ｐゴシック"/>
      <family val="3"/>
    </font>
    <font>
      <sz val="8"/>
      <color theme="1"/>
      <name val="ＭＳ Ｐゴシック"/>
      <family val="3"/>
    </font>
    <font>
      <sz val="6"/>
      <color theme="1"/>
      <name val="ＭＳ Ｐゴシック"/>
      <family val="3"/>
    </font>
    <font>
      <sz val="14"/>
      <color theme="1"/>
      <name val="ＭＳ Ｐゴシック"/>
      <family val="3"/>
    </font>
    <font>
      <sz val="12"/>
      <color theme="1"/>
      <name val="ＭＳ Ｐゴシック"/>
      <family val="3"/>
    </font>
    <font>
      <sz val="7"/>
      <color theme="1"/>
      <name val="ＭＳ Ｐゴシック"/>
      <family val="3"/>
    </font>
    <font>
      <sz val="11"/>
      <color theme="1"/>
      <name val="ＭＳ Ｐゴシック"/>
      <family val="3"/>
    </font>
    <font>
      <sz val="4.5"/>
      <color theme="1"/>
      <name val="ＭＳ Ｐゴシック"/>
      <family val="3"/>
    </font>
    <font>
      <sz val="3"/>
      <color theme="1"/>
      <name val="ＭＳ Ｐゴシック"/>
      <family val="3"/>
    </font>
    <font>
      <sz val="4"/>
      <color theme="1"/>
      <name val="ＭＳ Ｐゴシック"/>
      <family val="3"/>
    </font>
    <font>
      <sz val="10"/>
      <color theme="1"/>
      <name val="ＭＳ Ｐゴシック"/>
      <family val="3"/>
    </font>
    <font>
      <sz val="6.5"/>
      <color theme="1"/>
      <name val="ＭＳ Ｐゴシック"/>
      <family val="3"/>
    </font>
    <font>
      <i/>
      <sz val="8"/>
      <color theme="1"/>
      <name val="ＭＳ Ｐゴシック"/>
      <family val="3"/>
    </font>
    <font>
      <sz val="8"/>
      <color theme="0"/>
      <name val="ＭＳ Ｐゴシック"/>
      <family val="3"/>
    </font>
    <font>
      <sz val="5"/>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
      <patternFill patternType="gray125">
        <bgColor indexed="9"/>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hair"/>
      <right style="hair"/>
      <top>
        <color indexed="63"/>
      </top>
      <bottom>
        <color indexed="63"/>
      </bottom>
    </border>
    <border>
      <left style="hair"/>
      <right style="thin"/>
      <top>
        <color indexed="63"/>
      </top>
      <bottom>
        <color indexed="63"/>
      </bottom>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thin"/>
      <right style="thin"/>
      <top style="hair"/>
      <bottom style="hair"/>
      <diagonal style="thin"/>
    </border>
    <border diagonalUp="1">
      <left>
        <color indexed="63"/>
      </left>
      <right style="hair"/>
      <top style="hair"/>
      <bottom style="hair"/>
      <diagonal style="thin"/>
    </border>
    <border diagonalUp="1">
      <left style="hair"/>
      <right style="hair"/>
      <top style="hair"/>
      <bottom style="hair"/>
      <diagonal style="thin"/>
    </border>
    <border diagonalUp="1">
      <left style="thin"/>
      <right style="thin"/>
      <top style="hair"/>
      <bottom style="thin"/>
      <diagonal style="thin"/>
    </border>
    <border diagonalUp="1">
      <left>
        <color indexed="63"/>
      </left>
      <right style="hair"/>
      <top style="hair"/>
      <bottom style="thin"/>
      <diagonal style="thin"/>
    </border>
    <border diagonalUp="1">
      <left style="hair"/>
      <right style="hair"/>
      <top style="hair"/>
      <bottom style="thin"/>
      <diagonal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hair"/>
      <top>
        <color indexed="63"/>
      </top>
      <bottom>
        <color indexed="63"/>
      </bottom>
    </border>
    <border>
      <left>
        <color indexed="63"/>
      </left>
      <right style="hair"/>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style="thin"/>
    </border>
    <border>
      <left style="thin"/>
      <right style="thin"/>
      <top>
        <color indexed="63"/>
      </top>
      <bottom style="thin"/>
    </border>
    <border>
      <left style="thin"/>
      <right style="hair"/>
      <top>
        <color indexed="63"/>
      </top>
      <bottom style="thin"/>
    </border>
    <border>
      <left style="hair"/>
      <right style="thin"/>
      <top>
        <color indexed="63"/>
      </top>
      <bottom style="thin"/>
    </border>
    <border>
      <left style="thin">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hair"/>
      <right>
        <color indexed="63"/>
      </right>
      <top style="double"/>
      <bottom style="hair"/>
    </border>
    <border>
      <left style="thin"/>
      <right>
        <color indexed="63"/>
      </right>
      <top style="thin"/>
      <bottom style="thin"/>
    </border>
    <border>
      <left>
        <color indexed="63"/>
      </left>
      <right style="thin"/>
      <top style="thin"/>
      <bottom style="thin"/>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diagonalUp="1">
      <left style="thin"/>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thin"/>
      <top style="hair"/>
      <bottom style="thin"/>
      <diagonal style="thin"/>
    </border>
    <border>
      <left style="thin"/>
      <right style="thin"/>
      <top style="double"/>
      <bottom style="hair"/>
    </border>
    <border>
      <left style="hair"/>
      <right>
        <color indexed="63"/>
      </right>
      <top style="double"/>
      <bottom>
        <color indexed="63"/>
      </bottom>
    </border>
    <border>
      <left style="hair"/>
      <right>
        <color indexed="63"/>
      </right>
      <top style="hair"/>
      <bottom style="hair"/>
    </border>
    <border diagonalUp="1">
      <left>
        <color indexed="63"/>
      </left>
      <right style="hair"/>
      <top style="hair"/>
      <bottom style="hair"/>
      <diagonal style="hair"/>
    </border>
    <border diagonalUp="1">
      <left>
        <color indexed="63"/>
      </left>
      <right style="hair"/>
      <top style="hair"/>
      <bottom style="thin"/>
      <diagonal style="hair"/>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diagonalDown="1">
      <left style="thin"/>
      <right style="thin"/>
      <top style="thin"/>
      <bottom style="thin"/>
      <diagonal style="thin"/>
    </border>
    <border>
      <left style="thin"/>
      <right style="thin"/>
      <top style="thin"/>
      <bottom style="hair"/>
    </border>
    <border>
      <left style="thin"/>
      <right>
        <color indexed="63"/>
      </right>
      <top>
        <color indexed="63"/>
      </top>
      <bottom>
        <color indexed="63"/>
      </bottom>
    </border>
    <border>
      <left style="thin"/>
      <right>
        <color indexed="63"/>
      </right>
      <top style="hair"/>
      <bottom>
        <color indexed="63"/>
      </bottom>
    </border>
    <border>
      <left style="thin">
        <color indexed="8"/>
      </left>
      <right style="thin">
        <color indexed="8"/>
      </right>
      <top style="hair">
        <color indexed="8"/>
      </top>
      <bottom style="thin">
        <color indexed="8"/>
      </bottom>
    </border>
    <border>
      <left>
        <color indexed="63"/>
      </left>
      <right style="hair"/>
      <top style="thin"/>
      <bottom style="thin"/>
    </border>
    <border>
      <left>
        <color indexed="63"/>
      </left>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style="thin"/>
      <right style="thin"/>
      <top style="hair"/>
      <bottom style="thin"/>
      <diagonal style="hair"/>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hair"/>
      <bottom style="thin"/>
    </border>
    <border>
      <left style="hair"/>
      <right>
        <color indexed="63"/>
      </right>
      <top>
        <color indexed="63"/>
      </top>
      <bottom style="thin"/>
    </border>
    <border>
      <left>
        <color indexed="63"/>
      </left>
      <right style="thin"/>
      <top style="double"/>
      <bottom style="thin"/>
    </border>
    <border>
      <left style="hair"/>
      <right>
        <color indexed="63"/>
      </right>
      <top style="thin"/>
      <bottom style="thin"/>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protection/>
    </xf>
    <xf numFmtId="0" fontId="0" fillId="0" borderId="0">
      <alignment/>
      <protection/>
    </xf>
    <xf numFmtId="0" fontId="5" fillId="0" borderId="0">
      <alignment vertical="center"/>
      <protection/>
    </xf>
    <xf numFmtId="0" fontId="4" fillId="0" borderId="0">
      <alignment vertical="center"/>
      <protection/>
    </xf>
    <xf numFmtId="0" fontId="7" fillId="0" borderId="0">
      <alignment/>
      <protection/>
    </xf>
    <xf numFmtId="0" fontId="55" fillId="32" borderId="0" applyNumberFormat="0" applyBorder="0" applyAlignment="0" applyProtection="0"/>
  </cellStyleXfs>
  <cellXfs count="899">
    <xf numFmtId="0" fontId="0" fillId="0" borderId="0" xfId="0" applyAlignment="1">
      <alignment/>
    </xf>
    <xf numFmtId="0" fontId="56" fillId="33" borderId="0" xfId="0" applyFont="1" applyFill="1" applyAlignment="1">
      <alignment horizontal="centerContinuous" vertical="center"/>
    </xf>
    <xf numFmtId="0" fontId="57" fillId="33" borderId="0" xfId="0" applyFont="1" applyFill="1" applyAlignment="1">
      <alignment horizontal="centerContinuous" vertical="center"/>
    </xf>
    <xf numFmtId="0" fontId="57" fillId="33" borderId="0" xfId="0" applyFont="1" applyFill="1" applyAlignment="1">
      <alignment horizontal="left" vertical="center"/>
    </xf>
    <xf numFmtId="0" fontId="58" fillId="33" borderId="0" xfId="0" applyFont="1" applyFill="1" applyAlignment="1">
      <alignment vertical="center"/>
    </xf>
    <xf numFmtId="0" fontId="59" fillId="33" borderId="0" xfId="0" applyFont="1" applyFill="1" applyAlignment="1">
      <alignment horizontal="right" vertical="center"/>
    </xf>
    <xf numFmtId="0" fontId="60" fillId="33" borderId="10" xfId="0" applyFont="1" applyFill="1" applyBorder="1" applyAlignment="1">
      <alignment vertical="center"/>
    </xf>
    <xf numFmtId="0" fontId="58" fillId="33" borderId="10" xfId="0" applyFont="1" applyFill="1" applyBorder="1" applyAlignment="1">
      <alignment vertical="center"/>
    </xf>
    <xf numFmtId="0" fontId="59" fillId="34" borderId="11"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14" xfId="0" applyFont="1" applyFill="1" applyBorder="1" applyAlignment="1">
      <alignment horizontal="center" vertical="center" wrapText="1"/>
    </xf>
    <xf numFmtId="176" fontId="58" fillId="33" borderId="15" xfId="50" applyNumberFormat="1" applyFont="1" applyFill="1" applyBorder="1" applyAlignment="1">
      <alignment vertical="center" shrinkToFit="1"/>
    </xf>
    <xf numFmtId="176" fontId="58" fillId="33" borderId="16" xfId="50" applyNumberFormat="1" applyFont="1" applyFill="1" applyBorder="1" applyAlignment="1">
      <alignment vertical="center" shrinkToFit="1"/>
    </xf>
    <xf numFmtId="176" fontId="58" fillId="33" borderId="17" xfId="50" applyNumberFormat="1" applyFont="1" applyFill="1" applyBorder="1" applyAlignment="1">
      <alignment vertical="center" shrinkToFit="1"/>
    </xf>
    <xf numFmtId="176" fontId="58" fillId="33" borderId="18" xfId="50" applyNumberFormat="1" applyFont="1" applyFill="1" applyBorder="1" applyAlignment="1">
      <alignment vertical="center" shrinkToFit="1"/>
    </xf>
    <xf numFmtId="0" fontId="61" fillId="33" borderId="0" xfId="0" applyFont="1" applyFill="1" applyAlignment="1">
      <alignment vertical="center"/>
    </xf>
    <xf numFmtId="0" fontId="58" fillId="33" borderId="19" xfId="0" applyFont="1" applyFill="1" applyBorder="1" applyAlignment="1">
      <alignment horizontal="center" vertical="center" shrinkToFit="1"/>
    </xf>
    <xf numFmtId="176" fontId="58" fillId="33" borderId="20" xfId="50" applyNumberFormat="1" applyFont="1" applyFill="1" applyBorder="1" applyAlignment="1">
      <alignment vertical="center" shrinkToFit="1"/>
    </xf>
    <xf numFmtId="176" fontId="58" fillId="33" borderId="21" xfId="50" applyNumberFormat="1" applyFont="1" applyFill="1" applyBorder="1" applyAlignment="1">
      <alignment vertical="center" shrinkToFit="1"/>
    </xf>
    <xf numFmtId="0" fontId="58" fillId="33" borderId="22" xfId="0" applyFont="1" applyFill="1" applyBorder="1" applyAlignment="1">
      <alignment vertical="center" shrinkToFit="1"/>
    </xf>
    <xf numFmtId="0" fontId="58" fillId="33" borderId="23" xfId="0" applyFont="1" applyFill="1" applyBorder="1" applyAlignment="1">
      <alignment horizontal="center" vertical="center" shrinkToFit="1"/>
    </xf>
    <xf numFmtId="176" fontId="58" fillId="33" borderId="24" xfId="50" applyNumberFormat="1" applyFont="1" applyFill="1" applyBorder="1" applyAlignment="1">
      <alignment vertical="center" shrinkToFit="1"/>
    </xf>
    <xf numFmtId="176" fontId="58" fillId="33" borderId="25" xfId="50" applyNumberFormat="1" applyFont="1" applyFill="1" applyBorder="1" applyAlignment="1">
      <alignment vertical="center" shrinkToFit="1"/>
    </xf>
    <xf numFmtId="176" fontId="58" fillId="33" borderId="25" xfId="50" applyNumberFormat="1" applyFont="1" applyFill="1" applyBorder="1" applyAlignment="1">
      <alignment horizontal="right" vertical="center" shrinkToFit="1"/>
    </xf>
    <xf numFmtId="0" fontId="58" fillId="33" borderId="26" xfId="0" applyFont="1" applyFill="1" applyBorder="1" applyAlignment="1">
      <alignment vertical="center" shrinkToFit="1"/>
    </xf>
    <xf numFmtId="0" fontId="58" fillId="33" borderId="27" xfId="0" applyFont="1" applyFill="1" applyBorder="1" applyAlignment="1">
      <alignment horizontal="center" vertical="center" shrinkToFit="1"/>
    </xf>
    <xf numFmtId="176" fontId="58" fillId="33" borderId="28" xfId="50" applyNumberFormat="1" applyFont="1" applyFill="1" applyBorder="1" applyAlignment="1">
      <alignment vertical="center" shrinkToFit="1"/>
    </xf>
    <xf numFmtId="176" fontId="58" fillId="33" borderId="29" xfId="50" applyNumberFormat="1" applyFont="1" applyFill="1" applyBorder="1" applyAlignment="1">
      <alignment vertical="center" shrinkToFit="1"/>
    </xf>
    <xf numFmtId="0" fontId="58" fillId="33" borderId="30" xfId="0" applyFont="1" applyFill="1" applyBorder="1" applyAlignment="1">
      <alignment vertical="center" shrinkToFit="1"/>
    </xf>
    <xf numFmtId="0" fontId="58" fillId="33" borderId="31" xfId="0" applyFont="1" applyFill="1" applyBorder="1" applyAlignment="1">
      <alignment horizontal="center" vertical="center"/>
    </xf>
    <xf numFmtId="176" fontId="58" fillId="33" borderId="32" xfId="50" applyNumberFormat="1" applyFont="1" applyFill="1" applyBorder="1" applyAlignment="1">
      <alignment vertical="center" shrinkToFit="1"/>
    </xf>
    <xf numFmtId="176" fontId="58" fillId="33" borderId="33" xfId="50" applyNumberFormat="1" applyFont="1" applyFill="1" applyBorder="1" applyAlignment="1">
      <alignment vertical="center" shrinkToFit="1"/>
    </xf>
    <xf numFmtId="176" fontId="58" fillId="33" borderId="34" xfId="50" applyNumberFormat="1" applyFont="1" applyFill="1" applyBorder="1" applyAlignment="1">
      <alignment vertical="center" shrinkToFit="1"/>
    </xf>
    <xf numFmtId="0" fontId="58" fillId="33" borderId="35" xfId="0" applyFont="1" applyFill="1" applyBorder="1" applyAlignment="1">
      <alignment vertical="center" shrinkToFit="1"/>
    </xf>
    <xf numFmtId="0" fontId="58" fillId="33" borderId="0" xfId="0" applyFont="1" applyFill="1" applyBorder="1" applyAlignment="1">
      <alignment horizontal="left" vertical="center"/>
    </xf>
    <xf numFmtId="176" fontId="58" fillId="33" borderId="0" xfId="50" applyNumberFormat="1" applyFont="1" applyFill="1" applyBorder="1" applyAlignment="1">
      <alignment vertical="center" shrinkToFit="1"/>
    </xf>
    <xf numFmtId="0" fontId="58" fillId="33" borderId="0" xfId="0" applyFont="1" applyFill="1" applyBorder="1" applyAlignment="1">
      <alignment vertical="center" shrinkToFit="1"/>
    </xf>
    <xf numFmtId="176" fontId="58" fillId="33" borderId="36" xfId="0" applyNumberFormat="1" applyFont="1" applyFill="1" applyBorder="1" applyAlignment="1">
      <alignment vertical="center" shrinkToFit="1"/>
    </xf>
    <xf numFmtId="176" fontId="58" fillId="33" borderId="37" xfId="0" applyNumberFormat="1" applyFont="1" applyFill="1" applyBorder="1" applyAlignment="1">
      <alignment vertical="center" shrinkToFit="1"/>
    </xf>
    <xf numFmtId="176" fontId="58" fillId="0" borderId="37" xfId="0" applyNumberFormat="1" applyFont="1" applyFill="1" applyBorder="1" applyAlignment="1">
      <alignment vertical="center" shrinkToFit="1"/>
    </xf>
    <xf numFmtId="176" fontId="58" fillId="33" borderId="22" xfId="0" applyNumberFormat="1" applyFont="1" applyFill="1" applyBorder="1" applyAlignment="1">
      <alignment horizontal="center" vertical="center" shrinkToFit="1"/>
    </xf>
    <xf numFmtId="176" fontId="58" fillId="33" borderId="24" xfId="0" applyNumberFormat="1" applyFont="1" applyFill="1" applyBorder="1" applyAlignment="1">
      <alignment vertical="center" shrinkToFit="1"/>
    </xf>
    <xf numFmtId="176" fontId="58" fillId="33" borderId="25" xfId="0" applyNumberFormat="1" applyFont="1" applyFill="1" applyBorder="1" applyAlignment="1">
      <alignment vertical="center" shrinkToFit="1"/>
    </xf>
    <xf numFmtId="176" fontId="58" fillId="0" borderId="25" xfId="0" applyNumberFormat="1" applyFont="1" applyFill="1" applyBorder="1" applyAlignment="1">
      <alignment vertical="center" shrinkToFit="1"/>
    </xf>
    <xf numFmtId="176" fontId="58" fillId="33" borderId="26" xfId="0" applyNumberFormat="1" applyFont="1" applyFill="1" applyBorder="1" applyAlignment="1">
      <alignment horizontal="center" vertical="center" shrinkToFit="1"/>
    </xf>
    <xf numFmtId="176" fontId="58" fillId="33" borderId="25" xfId="0" applyNumberFormat="1" applyFont="1" applyFill="1" applyBorder="1" applyAlignment="1">
      <alignment horizontal="right" vertical="center" shrinkToFit="1"/>
    </xf>
    <xf numFmtId="176" fontId="58" fillId="33" borderId="26" xfId="0" applyNumberFormat="1" applyFont="1" applyFill="1" applyBorder="1" applyAlignment="1">
      <alignment vertical="center" shrinkToFit="1"/>
    </xf>
    <xf numFmtId="176" fontId="58" fillId="33" borderId="38" xfId="0" applyNumberFormat="1" applyFont="1" applyFill="1" applyBorder="1" applyAlignment="1">
      <alignment horizontal="center" vertical="center" shrinkToFit="1"/>
    </xf>
    <xf numFmtId="176" fontId="58" fillId="33" borderId="34" xfId="0" applyNumberFormat="1" applyFont="1" applyFill="1" applyBorder="1" applyAlignment="1">
      <alignment horizontal="center" vertical="center" shrinkToFit="1"/>
    </xf>
    <xf numFmtId="176" fontId="58" fillId="33" borderId="33" xfId="0" applyNumberFormat="1" applyFont="1" applyFill="1" applyBorder="1" applyAlignment="1">
      <alignment vertical="center" shrinkToFit="1"/>
    </xf>
    <xf numFmtId="176" fontId="58" fillId="33" borderId="34" xfId="0" applyNumberFormat="1" applyFont="1" applyFill="1" applyBorder="1" applyAlignment="1">
      <alignment vertical="center" shrinkToFit="1"/>
    </xf>
    <xf numFmtId="176" fontId="58" fillId="33" borderId="35" xfId="0" applyNumberFormat="1" applyFont="1" applyFill="1" applyBorder="1" applyAlignment="1">
      <alignment vertical="center" shrinkToFit="1"/>
    </xf>
    <xf numFmtId="176" fontId="58" fillId="33" borderId="37" xfId="0" applyNumberFormat="1" applyFont="1" applyFill="1" applyBorder="1" applyAlignment="1">
      <alignment horizontal="right" vertical="center" shrinkToFit="1"/>
    </xf>
    <xf numFmtId="176" fontId="58" fillId="33" borderId="39" xfId="0" applyNumberFormat="1" applyFont="1" applyFill="1" applyBorder="1" applyAlignment="1">
      <alignment vertical="center" shrinkToFit="1"/>
    </xf>
    <xf numFmtId="176" fontId="58" fillId="33" borderId="20" xfId="0" applyNumberFormat="1" applyFont="1" applyFill="1" applyBorder="1" applyAlignment="1">
      <alignment vertical="center" shrinkToFit="1"/>
    </xf>
    <xf numFmtId="176" fontId="58" fillId="33" borderId="21" xfId="0" applyNumberFormat="1" applyFont="1" applyFill="1" applyBorder="1" applyAlignment="1">
      <alignment vertical="center" shrinkToFit="1"/>
    </xf>
    <xf numFmtId="176" fontId="58" fillId="33" borderId="21" xfId="0" applyNumberFormat="1" applyFont="1" applyFill="1" applyBorder="1" applyAlignment="1">
      <alignment horizontal="right" vertical="center" shrinkToFit="1"/>
    </xf>
    <xf numFmtId="176" fontId="58" fillId="33" borderId="22" xfId="0" applyNumberFormat="1" applyFont="1" applyFill="1" applyBorder="1" applyAlignment="1">
      <alignment vertical="center" shrinkToFit="1"/>
    </xf>
    <xf numFmtId="176" fontId="58" fillId="33" borderId="28" xfId="0" applyNumberFormat="1" applyFont="1" applyFill="1" applyBorder="1" applyAlignment="1">
      <alignment vertical="center" shrinkToFit="1"/>
    </xf>
    <xf numFmtId="176" fontId="58" fillId="33" borderId="29" xfId="0" applyNumberFormat="1" applyFont="1" applyFill="1" applyBorder="1" applyAlignment="1">
      <alignment vertical="center" shrinkToFit="1"/>
    </xf>
    <xf numFmtId="176" fontId="58" fillId="33" borderId="40" xfId="0" applyNumberFormat="1" applyFont="1" applyFill="1" applyBorder="1" applyAlignment="1">
      <alignment horizontal="right" vertical="center" shrinkToFit="1"/>
    </xf>
    <xf numFmtId="176" fontId="58" fillId="33" borderId="41" xfId="0" applyNumberFormat="1" applyFont="1" applyFill="1" applyBorder="1" applyAlignment="1">
      <alignment vertical="center" shrinkToFit="1"/>
    </xf>
    <xf numFmtId="176" fontId="58" fillId="33" borderId="35" xfId="0" applyNumberFormat="1" applyFont="1" applyFill="1" applyBorder="1" applyAlignment="1">
      <alignment horizontal="center" vertical="center" shrinkToFit="1"/>
    </xf>
    <xf numFmtId="0" fontId="59" fillId="33" borderId="0" xfId="0" applyFont="1" applyFill="1" applyAlignment="1">
      <alignment vertical="center"/>
    </xf>
    <xf numFmtId="176" fontId="58" fillId="33" borderId="39" xfId="0" applyNumberFormat="1" applyFont="1" applyFill="1" applyBorder="1" applyAlignment="1">
      <alignment horizontal="right" vertical="center" shrinkToFit="1"/>
    </xf>
    <xf numFmtId="176" fontId="58" fillId="33" borderId="26" xfId="0" applyNumberFormat="1" applyFont="1" applyFill="1" applyBorder="1" applyAlignment="1">
      <alignment horizontal="right" vertical="center" shrinkToFit="1"/>
    </xf>
    <xf numFmtId="176" fontId="58" fillId="33" borderId="30" xfId="0" applyNumberFormat="1" applyFont="1" applyFill="1" applyBorder="1" applyAlignment="1">
      <alignment horizontal="right" vertical="center" shrinkToFit="1"/>
    </xf>
    <xf numFmtId="0" fontId="58" fillId="33" borderId="31" xfId="0" applyFont="1" applyFill="1" applyBorder="1" applyAlignment="1">
      <alignment horizontal="center" vertical="center" shrinkToFit="1"/>
    </xf>
    <xf numFmtId="176" fontId="58" fillId="33" borderId="38" xfId="0" applyNumberFormat="1" applyFont="1" applyFill="1" applyBorder="1" applyAlignment="1">
      <alignment vertical="center" shrinkToFit="1"/>
    </xf>
    <xf numFmtId="176" fontId="58" fillId="33" borderId="33" xfId="0" applyNumberFormat="1" applyFont="1" applyFill="1" applyBorder="1" applyAlignment="1">
      <alignment horizontal="right" vertical="center" shrinkToFit="1"/>
    </xf>
    <xf numFmtId="0" fontId="58" fillId="34" borderId="14" xfId="0" applyFont="1" applyFill="1" applyBorder="1" applyAlignment="1">
      <alignment horizontal="center" vertical="center"/>
    </xf>
    <xf numFmtId="0" fontId="58" fillId="34" borderId="11"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58" fillId="34" borderId="42" xfId="0" applyFont="1" applyFill="1" applyBorder="1" applyAlignment="1">
      <alignment horizontal="center" vertical="center" wrapText="1"/>
    </xf>
    <xf numFmtId="0" fontId="58" fillId="33" borderId="19" xfId="0" applyFont="1" applyFill="1" applyBorder="1" applyAlignment="1">
      <alignment horizontal="distributed" vertical="center" indent="1"/>
    </xf>
    <xf numFmtId="0" fontId="58" fillId="33" borderId="23" xfId="0" applyFont="1" applyFill="1" applyBorder="1" applyAlignment="1">
      <alignment horizontal="distributed" vertical="center" indent="1"/>
    </xf>
    <xf numFmtId="0" fontId="58" fillId="33" borderId="27" xfId="0" applyFont="1" applyFill="1" applyBorder="1" applyAlignment="1">
      <alignment horizontal="center" vertical="center"/>
    </xf>
    <xf numFmtId="176" fontId="58" fillId="33" borderId="30" xfId="0" applyNumberFormat="1" applyFont="1" applyFill="1" applyBorder="1" applyAlignment="1">
      <alignment vertical="center" shrinkToFit="1"/>
    </xf>
    <xf numFmtId="0" fontId="58" fillId="33" borderId="31" xfId="0" applyFont="1" applyFill="1" applyBorder="1" applyAlignment="1">
      <alignment horizontal="distributed" vertical="center" indent="1"/>
    </xf>
    <xf numFmtId="176" fontId="58" fillId="33" borderId="32" xfId="0" applyNumberFormat="1" applyFont="1" applyFill="1" applyBorder="1" applyAlignment="1">
      <alignment vertical="center" shrinkToFit="1"/>
    </xf>
    <xf numFmtId="0" fontId="58" fillId="33" borderId="0" xfId="0" applyFont="1" applyFill="1" applyBorder="1" applyAlignment="1">
      <alignment vertical="center"/>
    </xf>
    <xf numFmtId="0" fontId="58" fillId="33" borderId="0" xfId="0" applyFont="1" applyFill="1" applyBorder="1" applyAlignment="1">
      <alignment horizontal="distributed" vertical="center" indent="2"/>
    </xf>
    <xf numFmtId="0" fontId="58" fillId="34" borderId="43" xfId="0" applyFont="1" applyFill="1" applyBorder="1" applyAlignment="1">
      <alignment horizontal="center" vertical="center" wrapText="1"/>
    </xf>
    <xf numFmtId="178" fontId="58" fillId="33" borderId="44" xfId="0" applyNumberFormat="1" applyFont="1" applyFill="1" applyBorder="1" applyAlignment="1">
      <alignment horizontal="center" vertical="center" shrinkToFit="1"/>
    </xf>
    <xf numFmtId="178" fontId="58" fillId="33" borderId="21" xfId="0" applyNumberFormat="1" applyFont="1" applyFill="1" applyBorder="1" applyAlignment="1">
      <alignment horizontal="center" vertical="center" shrinkToFit="1"/>
    </xf>
    <xf numFmtId="182" fontId="58" fillId="33" borderId="21" xfId="0" applyNumberFormat="1" applyFont="1" applyFill="1" applyBorder="1" applyAlignment="1">
      <alignment horizontal="center" vertical="center"/>
    </xf>
    <xf numFmtId="182" fontId="58" fillId="33" borderId="22" xfId="0" applyNumberFormat="1" applyFont="1" applyFill="1" applyBorder="1" applyAlignment="1">
      <alignment horizontal="center" vertical="center"/>
    </xf>
    <xf numFmtId="178" fontId="58" fillId="33" borderId="45" xfId="0" applyNumberFormat="1" applyFont="1" applyFill="1" applyBorder="1" applyAlignment="1">
      <alignment horizontal="right" vertical="center" shrinkToFit="1"/>
    </xf>
    <xf numFmtId="178" fontId="58" fillId="33" borderId="37" xfId="0" applyNumberFormat="1" applyFont="1" applyFill="1" applyBorder="1" applyAlignment="1">
      <alignment horizontal="right" vertical="center" shrinkToFit="1"/>
    </xf>
    <xf numFmtId="178" fontId="58" fillId="33" borderId="46" xfId="0" applyNumberFormat="1" applyFont="1" applyFill="1" applyBorder="1" applyAlignment="1">
      <alignment horizontal="right" vertical="center" shrinkToFit="1"/>
    </xf>
    <xf numFmtId="178" fontId="58" fillId="33" borderId="24" xfId="0" applyNumberFormat="1" applyFont="1" applyFill="1" applyBorder="1" applyAlignment="1">
      <alignment horizontal="center" vertical="center" shrinkToFit="1"/>
    </xf>
    <xf numFmtId="178" fontId="58" fillId="33" borderId="25" xfId="0" applyNumberFormat="1" applyFont="1" applyFill="1" applyBorder="1" applyAlignment="1">
      <alignment horizontal="center" vertical="center" shrinkToFit="1"/>
    </xf>
    <xf numFmtId="182" fontId="58" fillId="33" borderId="25" xfId="0" applyNumberFormat="1" applyFont="1" applyFill="1" applyBorder="1" applyAlignment="1">
      <alignment horizontal="center" vertical="center"/>
    </xf>
    <xf numFmtId="182" fontId="58" fillId="33" borderId="26" xfId="0" applyNumberFormat="1" applyFont="1" applyFill="1" applyBorder="1" applyAlignment="1">
      <alignment horizontal="center" vertical="center"/>
    </xf>
    <xf numFmtId="178" fontId="58" fillId="33" borderId="47" xfId="0" applyNumberFormat="1" applyFont="1" applyFill="1" applyBorder="1" applyAlignment="1">
      <alignment horizontal="right" vertical="center" shrinkToFit="1"/>
    </xf>
    <xf numFmtId="178" fontId="58" fillId="33" borderId="25" xfId="0" applyNumberFormat="1" applyFont="1" applyFill="1" applyBorder="1" applyAlignment="1">
      <alignment horizontal="right" vertical="center" shrinkToFit="1"/>
    </xf>
    <xf numFmtId="178" fontId="58" fillId="33" borderId="48" xfId="0" applyNumberFormat="1" applyFont="1" applyFill="1" applyBorder="1" applyAlignment="1">
      <alignment horizontal="right" vertical="center" shrinkToFit="1"/>
    </xf>
    <xf numFmtId="179" fontId="58" fillId="33" borderId="49" xfId="0" applyNumberFormat="1" applyFont="1" applyFill="1" applyBorder="1" applyAlignment="1">
      <alignment horizontal="center" vertical="center" shrinkToFit="1"/>
    </xf>
    <xf numFmtId="179" fontId="58" fillId="33" borderId="25" xfId="0" applyNumberFormat="1" applyFont="1" applyFill="1" applyBorder="1" applyAlignment="1">
      <alignment horizontal="center" vertical="center" shrinkToFit="1"/>
    </xf>
    <xf numFmtId="181" fontId="58" fillId="33" borderId="25" xfId="0" applyNumberFormat="1" applyFont="1" applyFill="1" applyBorder="1" applyAlignment="1">
      <alignment horizontal="center" vertical="center"/>
    </xf>
    <xf numFmtId="181" fontId="58" fillId="33" borderId="26" xfId="0" applyNumberFormat="1" applyFont="1" applyFill="1" applyBorder="1" applyAlignment="1">
      <alignment horizontal="center" vertical="center"/>
    </xf>
    <xf numFmtId="179" fontId="58" fillId="33" borderId="24" xfId="0" applyNumberFormat="1" applyFont="1" applyFill="1" applyBorder="1" applyAlignment="1">
      <alignment horizontal="center" vertical="center" shrinkToFit="1"/>
    </xf>
    <xf numFmtId="181" fontId="58" fillId="33" borderId="50" xfId="0" applyNumberFormat="1" applyFont="1" applyFill="1" applyBorder="1" applyAlignment="1">
      <alignment horizontal="center" vertical="center"/>
    </xf>
    <xf numFmtId="178" fontId="58" fillId="33" borderId="49" xfId="0" applyNumberFormat="1" applyFont="1" applyFill="1" applyBorder="1" applyAlignment="1">
      <alignment horizontal="center" vertical="center" shrinkToFit="1"/>
    </xf>
    <xf numFmtId="181" fontId="58" fillId="33" borderId="51" xfId="0" applyNumberFormat="1" applyFont="1" applyFill="1" applyBorder="1" applyAlignment="1">
      <alignment vertical="center"/>
    </xf>
    <xf numFmtId="181" fontId="58" fillId="33" borderId="50" xfId="0" applyNumberFormat="1" applyFont="1" applyFill="1" applyBorder="1" applyAlignment="1">
      <alignment vertical="center"/>
    </xf>
    <xf numFmtId="0" fontId="58" fillId="33" borderId="52" xfId="0" applyFont="1" applyFill="1" applyBorder="1" applyAlignment="1">
      <alignment horizontal="distributed" vertical="center" indent="1"/>
    </xf>
    <xf numFmtId="179" fontId="58" fillId="33" borderId="53" xfId="0" applyNumberFormat="1" applyFont="1" applyFill="1" applyBorder="1" applyAlignment="1">
      <alignment horizontal="center" vertical="center" shrinkToFit="1"/>
    </xf>
    <xf numFmtId="179" fontId="58" fillId="33" borderId="54" xfId="0" applyNumberFormat="1" applyFont="1" applyFill="1" applyBorder="1" applyAlignment="1">
      <alignment horizontal="center" vertical="center" shrinkToFit="1"/>
    </xf>
    <xf numFmtId="0" fontId="58" fillId="33" borderId="55" xfId="0" applyFont="1" applyFill="1" applyBorder="1" applyAlignment="1">
      <alignment horizontal="distributed" vertical="center" indent="1"/>
    </xf>
    <xf numFmtId="179" fontId="58" fillId="33" borderId="56" xfId="0" applyNumberFormat="1" applyFont="1" applyFill="1" applyBorder="1" applyAlignment="1">
      <alignment horizontal="center" vertical="center" shrinkToFit="1"/>
    </xf>
    <xf numFmtId="179" fontId="58" fillId="33" borderId="57" xfId="0" applyNumberFormat="1" applyFont="1" applyFill="1" applyBorder="1" applyAlignment="1">
      <alignment horizontal="center" vertical="center" shrinkToFit="1"/>
    </xf>
    <xf numFmtId="181" fontId="58" fillId="33" borderId="58" xfId="0" applyNumberFormat="1" applyFont="1" applyFill="1" applyBorder="1" applyAlignment="1">
      <alignment vertical="center"/>
    </xf>
    <xf numFmtId="181" fontId="58" fillId="33" borderId="59" xfId="0" applyNumberFormat="1" applyFont="1" applyFill="1" applyBorder="1" applyAlignment="1">
      <alignment vertical="center"/>
    </xf>
    <xf numFmtId="178" fontId="58" fillId="33" borderId="60" xfId="0" applyNumberFormat="1" applyFont="1" applyFill="1" applyBorder="1" applyAlignment="1">
      <alignment horizontal="right" vertical="center" shrinkToFit="1"/>
    </xf>
    <xf numFmtId="178" fontId="58" fillId="33" borderId="29" xfId="0" applyNumberFormat="1" applyFont="1" applyFill="1" applyBorder="1" applyAlignment="1">
      <alignment horizontal="right" vertical="center" shrinkToFit="1"/>
    </xf>
    <xf numFmtId="178" fontId="58" fillId="33" borderId="61" xfId="0" applyNumberFormat="1" applyFont="1" applyFill="1" applyBorder="1" applyAlignment="1">
      <alignment horizontal="right" vertical="center" shrinkToFit="1"/>
    </xf>
    <xf numFmtId="0" fontId="56" fillId="35" borderId="0" xfId="0" applyFont="1" applyFill="1" applyAlignment="1">
      <alignment horizontal="centerContinuous" vertical="center"/>
    </xf>
    <xf numFmtId="0" fontId="57" fillId="35" borderId="0" xfId="0" applyFont="1" applyFill="1" applyAlignment="1">
      <alignment horizontal="centerContinuous" vertical="center"/>
    </xf>
    <xf numFmtId="0" fontId="57" fillId="35" borderId="0" xfId="0" applyFont="1" applyFill="1" applyAlignment="1">
      <alignment horizontal="left" vertical="center"/>
    </xf>
    <xf numFmtId="0" fontId="58" fillId="35" borderId="0" xfId="0" applyFont="1" applyFill="1" applyAlignment="1">
      <alignment vertical="center"/>
    </xf>
    <xf numFmtId="0" fontId="59" fillId="35" borderId="0" xfId="0" applyFont="1" applyFill="1" applyAlignment="1">
      <alignment horizontal="right" vertical="center"/>
    </xf>
    <xf numFmtId="0" fontId="60" fillId="35" borderId="10" xfId="0" applyFont="1" applyFill="1" applyBorder="1" applyAlignment="1">
      <alignment vertical="center"/>
    </xf>
    <xf numFmtId="0" fontId="58" fillId="35" borderId="10" xfId="0" applyFont="1" applyFill="1" applyBorder="1" applyAlignment="1">
      <alignment vertical="center"/>
    </xf>
    <xf numFmtId="0" fontId="59" fillId="36" borderId="11" xfId="0" applyFont="1" applyFill="1" applyBorder="1" applyAlignment="1">
      <alignment horizontal="center" vertical="center" wrapText="1"/>
    </xf>
    <xf numFmtId="0" fontId="59" fillId="36" borderId="12" xfId="0" applyFont="1" applyFill="1" applyBorder="1" applyAlignment="1">
      <alignment horizontal="center" vertical="center" wrapText="1"/>
    </xf>
    <xf numFmtId="0" fontId="59" fillId="36" borderId="13" xfId="0" applyFont="1" applyFill="1" applyBorder="1" applyAlignment="1">
      <alignment horizontal="center" vertical="center" wrapText="1"/>
    </xf>
    <xf numFmtId="0" fontId="59" fillId="36" borderId="14" xfId="0" applyFont="1" applyFill="1" applyBorder="1" applyAlignment="1">
      <alignment horizontal="center" vertical="center" wrapText="1"/>
    </xf>
    <xf numFmtId="176" fontId="58" fillId="35" borderId="15" xfId="50" applyNumberFormat="1" applyFont="1" applyFill="1" applyBorder="1" applyAlignment="1">
      <alignment vertical="center" shrinkToFit="1"/>
    </xf>
    <xf numFmtId="176" fontId="58" fillId="35" borderId="16" xfId="50" applyNumberFormat="1" applyFont="1" applyFill="1" applyBorder="1" applyAlignment="1">
      <alignment vertical="center" shrinkToFit="1"/>
    </xf>
    <xf numFmtId="176" fontId="58" fillId="35" borderId="17" xfId="50" applyNumberFormat="1" applyFont="1" applyFill="1" applyBorder="1" applyAlignment="1">
      <alignment vertical="center" shrinkToFit="1"/>
    </xf>
    <xf numFmtId="176" fontId="58" fillId="35" borderId="18" xfId="50" applyNumberFormat="1" applyFont="1" applyFill="1" applyBorder="1" applyAlignment="1">
      <alignment vertical="center" shrinkToFit="1"/>
    </xf>
    <xf numFmtId="0" fontId="61" fillId="35" borderId="0" xfId="0" applyFont="1" applyFill="1" applyAlignment="1">
      <alignment vertical="center"/>
    </xf>
    <xf numFmtId="0" fontId="58" fillId="35" borderId="19" xfId="0" applyFont="1" applyFill="1" applyBorder="1" applyAlignment="1">
      <alignment horizontal="center" vertical="center" shrinkToFit="1"/>
    </xf>
    <xf numFmtId="176" fontId="58" fillId="35" borderId="20" xfId="50" applyNumberFormat="1" applyFont="1" applyFill="1" applyBorder="1" applyAlignment="1">
      <alignment vertical="center" shrinkToFit="1"/>
    </xf>
    <xf numFmtId="176" fontId="58" fillId="35" borderId="21" xfId="50" applyNumberFormat="1" applyFont="1" applyFill="1" applyBorder="1" applyAlignment="1">
      <alignment vertical="center" shrinkToFit="1"/>
    </xf>
    <xf numFmtId="0" fontId="58" fillId="35" borderId="22" xfId="0" applyFont="1" applyFill="1" applyBorder="1" applyAlignment="1">
      <alignment vertical="center" shrinkToFit="1"/>
    </xf>
    <xf numFmtId="0" fontId="58" fillId="35" borderId="31" xfId="0" applyFont="1" applyFill="1" applyBorder="1" applyAlignment="1">
      <alignment horizontal="center" vertical="center"/>
    </xf>
    <xf numFmtId="176" fontId="58" fillId="35" borderId="32" xfId="50" applyNumberFormat="1" applyFont="1" applyFill="1" applyBorder="1" applyAlignment="1">
      <alignment vertical="center" shrinkToFit="1"/>
    </xf>
    <xf numFmtId="176" fontId="58" fillId="35" borderId="33" xfId="50" applyNumberFormat="1" applyFont="1" applyFill="1" applyBorder="1" applyAlignment="1">
      <alignment vertical="center" shrinkToFit="1"/>
    </xf>
    <xf numFmtId="176" fontId="58" fillId="35" borderId="34" xfId="50" applyNumberFormat="1" applyFont="1" applyFill="1" applyBorder="1" applyAlignment="1">
      <alignment vertical="center" shrinkToFit="1"/>
    </xf>
    <xf numFmtId="0" fontId="58" fillId="35" borderId="35" xfId="0" applyFont="1" applyFill="1" applyBorder="1" applyAlignment="1">
      <alignment vertical="center" shrinkToFit="1"/>
    </xf>
    <xf numFmtId="0" fontId="58" fillId="35" borderId="0" xfId="0" applyFont="1" applyFill="1" applyBorder="1" applyAlignment="1">
      <alignment horizontal="left" vertical="center"/>
    </xf>
    <xf numFmtId="176" fontId="58" fillId="35" borderId="0" xfId="50" applyNumberFormat="1" applyFont="1" applyFill="1" applyBorder="1" applyAlignment="1">
      <alignment vertical="center" shrinkToFit="1"/>
    </xf>
    <xf numFmtId="0" fontId="58" fillId="35" borderId="0" xfId="0" applyFont="1" applyFill="1" applyBorder="1" applyAlignment="1">
      <alignment vertical="center" shrinkToFit="1"/>
    </xf>
    <xf numFmtId="176" fontId="58" fillId="35" borderId="36" xfId="0" applyNumberFormat="1" applyFont="1" applyFill="1" applyBorder="1" applyAlignment="1">
      <alignment vertical="center" shrinkToFit="1"/>
    </xf>
    <xf numFmtId="176" fontId="58" fillId="35" borderId="37" xfId="0" applyNumberFormat="1" applyFont="1" applyFill="1" applyBorder="1" applyAlignment="1">
      <alignment vertical="center" shrinkToFit="1"/>
    </xf>
    <xf numFmtId="176" fontId="58" fillId="35" borderId="37" xfId="0" applyNumberFormat="1" applyFont="1" applyFill="1" applyBorder="1" applyAlignment="1">
      <alignment horizontal="right" vertical="center" shrinkToFit="1"/>
    </xf>
    <xf numFmtId="176" fontId="58" fillId="35" borderId="22" xfId="0" applyNumberFormat="1" applyFont="1" applyFill="1" applyBorder="1" applyAlignment="1">
      <alignment vertical="center" shrinkToFit="1"/>
    </xf>
    <xf numFmtId="176" fontId="58" fillId="35" borderId="20" xfId="0" applyNumberFormat="1" applyFont="1" applyFill="1" applyBorder="1" applyAlignment="1">
      <alignment vertical="center" shrinkToFit="1"/>
    </xf>
    <xf numFmtId="176" fontId="58" fillId="35" borderId="21" xfId="0" applyNumberFormat="1" applyFont="1" applyFill="1" applyBorder="1" applyAlignment="1">
      <alignment vertical="center" shrinkToFit="1"/>
    </xf>
    <xf numFmtId="176" fontId="58" fillId="35" borderId="21" xfId="0" applyNumberFormat="1" applyFont="1" applyFill="1" applyBorder="1" applyAlignment="1">
      <alignment horizontal="right" vertical="center" shrinkToFit="1"/>
    </xf>
    <xf numFmtId="176" fontId="58" fillId="35" borderId="20" xfId="0" applyNumberFormat="1" applyFont="1" applyFill="1" applyBorder="1" applyAlignment="1">
      <alignment horizontal="right" vertical="center" shrinkToFit="1"/>
    </xf>
    <xf numFmtId="0" fontId="58" fillId="35" borderId="23" xfId="0" applyFont="1" applyFill="1" applyBorder="1" applyAlignment="1">
      <alignment horizontal="center" vertical="center" shrinkToFit="1"/>
    </xf>
    <xf numFmtId="176" fontId="58" fillId="35" borderId="24" xfId="0" applyNumberFormat="1" applyFont="1" applyFill="1" applyBorder="1" applyAlignment="1">
      <alignment vertical="center" shrinkToFit="1"/>
    </xf>
    <xf numFmtId="176" fontId="58" fillId="35" borderId="25" xfId="0" applyNumberFormat="1" applyFont="1" applyFill="1" applyBorder="1" applyAlignment="1">
      <alignment vertical="center" shrinkToFit="1"/>
    </xf>
    <xf numFmtId="176" fontId="58" fillId="35" borderId="26" xfId="0" applyNumberFormat="1" applyFont="1" applyFill="1" applyBorder="1" applyAlignment="1">
      <alignment vertical="center" shrinkToFit="1"/>
    </xf>
    <xf numFmtId="0" fontId="58" fillId="35" borderId="27" xfId="0" applyFont="1" applyFill="1" applyBorder="1" applyAlignment="1">
      <alignment horizontal="center" vertical="center" shrinkToFit="1"/>
    </xf>
    <xf numFmtId="176" fontId="58" fillId="35" borderId="28" xfId="0" applyNumberFormat="1" applyFont="1" applyFill="1" applyBorder="1" applyAlignment="1">
      <alignment vertical="center" shrinkToFit="1"/>
    </xf>
    <xf numFmtId="176" fontId="58" fillId="35" borderId="29" xfId="0" applyNumberFormat="1" applyFont="1" applyFill="1" applyBorder="1" applyAlignment="1">
      <alignment vertical="center" shrinkToFit="1"/>
    </xf>
    <xf numFmtId="176" fontId="58" fillId="35" borderId="30" xfId="0" applyNumberFormat="1" applyFont="1" applyFill="1" applyBorder="1" applyAlignment="1">
      <alignment vertical="center" shrinkToFit="1"/>
    </xf>
    <xf numFmtId="176" fontId="58" fillId="35" borderId="38" xfId="0" applyNumberFormat="1" applyFont="1" applyFill="1" applyBorder="1" applyAlignment="1">
      <alignment horizontal="center" vertical="center" shrinkToFit="1"/>
    </xf>
    <xf numFmtId="176" fontId="58" fillId="35" borderId="34" xfId="0" applyNumberFormat="1" applyFont="1" applyFill="1" applyBorder="1" applyAlignment="1">
      <alignment horizontal="center" vertical="center" shrinkToFit="1"/>
    </xf>
    <xf numFmtId="176" fontId="58" fillId="35" borderId="33" xfId="0" applyNumberFormat="1" applyFont="1" applyFill="1" applyBorder="1" applyAlignment="1">
      <alignment vertical="center" shrinkToFit="1"/>
    </xf>
    <xf numFmtId="176" fontId="58" fillId="35" borderId="34" xfId="0" applyNumberFormat="1" applyFont="1" applyFill="1" applyBorder="1" applyAlignment="1">
      <alignment vertical="center" shrinkToFit="1"/>
    </xf>
    <xf numFmtId="176" fontId="58" fillId="35" borderId="35" xfId="0" applyNumberFormat="1" applyFont="1" applyFill="1" applyBorder="1" applyAlignment="1">
      <alignment vertical="center" shrinkToFit="1"/>
    </xf>
    <xf numFmtId="176" fontId="58" fillId="35" borderId="39" xfId="0" applyNumberFormat="1" applyFont="1" applyFill="1" applyBorder="1" applyAlignment="1">
      <alignment vertical="center" shrinkToFit="1"/>
    </xf>
    <xf numFmtId="176" fontId="58" fillId="35" borderId="25" xfId="0" applyNumberFormat="1" applyFont="1" applyFill="1" applyBorder="1" applyAlignment="1">
      <alignment horizontal="right" vertical="center" shrinkToFit="1"/>
    </xf>
    <xf numFmtId="0" fontId="58" fillId="33" borderId="62" xfId="0" applyFont="1" applyFill="1" applyBorder="1" applyAlignment="1">
      <alignment horizontal="center" vertical="center" shrinkToFit="1"/>
    </xf>
    <xf numFmtId="176" fontId="58" fillId="35" borderId="63" xfId="0" applyNumberFormat="1" applyFont="1" applyFill="1" applyBorder="1" applyAlignment="1">
      <alignment vertical="center" shrinkToFit="1"/>
    </xf>
    <xf numFmtId="176" fontId="58" fillId="35" borderId="40" xfId="0" applyNumberFormat="1" applyFont="1" applyFill="1" applyBorder="1" applyAlignment="1">
      <alignment vertical="center" shrinkToFit="1"/>
    </xf>
    <xf numFmtId="176" fontId="58" fillId="35" borderId="26" xfId="0" applyNumberFormat="1" applyFont="1" applyFill="1" applyBorder="1" applyAlignment="1">
      <alignment horizontal="left" vertical="center" shrinkToFit="1"/>
    </xf>
    <xf numFmtId="176" fontId="58" fillId="35" borderId="33" xfId="0" applyNumberFormat="1" applyFont="1" applyFill="1" applyBorder="1" applyAlignment="1">
      <alignment horizontal="right" vertical="center" shrinkToFit="1"/>
    </xf>
    <xf numFmtId="176" fontId="58" fillId="35" borderId="35" xfId="0" applyNumberFormat="1" applyFont="1" applyFill="1" applyBorder="1" applyAlignment="1">
      <alignment horizontal="center" vertical="center" shrinkToFit="1"/>
    </xf>
    <xf numFmtId="0" fontId="59" fillId="35" borderId="0" xfId="0" applyFont="1" applyFill="1" applyAlignment="1">
      <alignment vertical="center"/>
    </xf>
    <xf numFmtId="176" fontId="58" fillId="35" borderId="29" xfId="0" applyNumberFormat="1" applyFont="1" applyFill="1" applyBorder="1" applyAlignment="1">
      <alignment horizontal="right" vertical="center" shrinkToFit="1"/>
    </xf>
    <xf numFmtId="0" fontId="58" fillId="35" borderId="31" xfId="0" applyFont="1" applyFill="1" applyBorder="1" applyAlignment="1">
      <alignment horizontal="center" vertical="center" shrinkToFit="1"/>
    </xf>
    <xf numFmtId="176" fontId="58" fillId="35" borderId="38" xfId="0" applyNumberFormat="1" applyFont="1" applyFill="1" applyBorder="1" applyAlignment="1">
      <alignment vertical="center" shrinkToFit="1"/>
    </xf>
    <xf numFmtId="0" fontId="58" fillId="36" borderId="14" xfId="0" applyFont="1" applyFill="1" applyBorder="1" applyAlignment="1">
      <alignment horizontal="center" vertical="center"/>
    </xf>
    <xf numFmtId="0" fontId="58" fillId="36" borderId="11" xfId="0" applyFont="1" applyFill="1" applyBorder="1" applyAlignment="1">
      <alignment horizontal="center" vertical="center" wrapText="1"/>
    </xf>
    <xf numFmtId="0" fontId="58" fillId="36" borderId="12" xfId="0" applyFont="1" applyFill="1" applyBorder="1" applyAlignment="1">
      <alignment horizontal="center" vertical="center" wrapText="1"/>
    </xf>
    <xf numFmtId="0" fontId="58" fillId="36" borderId="42" xfId="0" applyFont="1" applyFill="1" applyBorder="1" applyAlignment="1">
      <alignment horizontal="center" vertical="center" wrapText="1"/>
    </xf>
    <xf numFmtId="0" fontId="58" fillId="35" borderId="19" xfId="0" applyFont="1" applyFill="1" applyBorder="1" applyAlignment="1">
      <alignment horizontal="distributed" vertical="center" indent="1"/>
    </xf>
    <xf numFmtId="0" fontId="58" fillId="35" borderId="23" xfId="0" applyFont="1" applyFill="1" applyBorder="1" applyAlignment="1">
      <alignment horizontal="distributed" vertical="center" indent="1"/>
    </xf>
    <xf numFmtId="0" fontId="58" fillId="35" borderId="27" xfId="0" applyFont="1" applyFill="1" applyBorder="1" applyAlignment="1">
      <alignment horizontal="center" vertical="center"/>
    </xf>
    <xf numFmtId="0" fontId="58" fillId="35" borderId="31" xfId="0" applyFont="1" applyFill="1" applyBorder="1" applyAlignment="1">
      <alignment horizontal="distributed" vertical="center" indent="1"/>
    </xf>
    <xf numFmtId="176" fontId="58" fillId="35" borderId="32" xfId="0" applyNumberFormat="1" applyFont="1" applyFill="1" applyBorder="1" applyAlignment="1">
      <alignment vertical="center" shrinkToFit="1"/>
    </xf>
    <xf numFmtId="0" fontId="58" fillId="35" borderId="0" xfId="0" applyFont="1" applyFill="1" applyBorder="1" applyAlignment="1">
      <alignment vertical="center"/>
    </xf>
    <xf numFmtId="0" fontId="58" fillId="35" borderId="0" xfId="0" applyFont="1" applyFill="1" applyBorder="1" applyAlignment="1">
      <alignment horizontal="distributed" vertical="center" indent="2"/>
    </xf>
    <xf numFmtId="0" fontId="58" fillId="36" borderId="43" xfId="0" applyFont="1" applyFill="1" applyBorder="1" applyAlignment="1">
      <alignment horizontal="center" vertical="center" wrapText="1"/>
    </xf>
    <xf numFmtId="178" fontId="58" fillId="35" borderId="44" xfId="0" applyNumberFormat="1" applyFont="1" applyFill="1" applyBorder="1" applyAlignment="1">
      <alignment horizontal="center" vertical="center" shrinkToFit="1"/>
    </xf>
    <xf numFmtId="178" fontId="58" fillId="35" borderId="21" xfId="0" applyNumberFormat="1" applyFont="1" applyFill="1" applyBorder="1" applyAlignment="1">
      <alignment horizontal="center" vertical="center" shrinkToFit="1"/>
    </xf>
    <xf numFmtId="182" fontId="58" fillId="35" borderId="21" xfId="0" applyNumberFormat="1" applyFont="1" applyFill="1" applyBorder="1" applyAlignment="1">
      <alignment horizontal="center" vertical="center"/>
    </xf>
    <xf numFmtId="182" fontId="58" fillId="35" borderId="22" xfId="0" applyNumberFormat="1" applyFont="1" applyFill="1" applyBorder="1" applyAlignment="1">
      <alignment horizontal="center" vertical="center"/>
    </xf>
    <xf numFmtId="178" fontId="58" fillId="35" borderId="36" xfId="0" applyNumberFormat="1" applyFont="1" applyFill="1" applyBorder="1" applyAlignment="1">
      <alignment horizontal="center" vertical="center" shrinkToFit="1"/>
    </xf>
    <xf numFmtId="179" fontId="58" fillId="35" borderId="37" xfId="0" applyNumberFormat="1" applyFont="1" applyFill="1" applyBorder="1" applyAlignment="1">
      <alignment horizontal="center" vertical="center" shrinkToFit="1"/>
    </xf>
    <xf numFmtId="178" fontId="58" fillId="35" borderId="39" xfId="0" applyNumberFormat="1" applyFont="1" applyFill="1" applyBorder="1" applyAlignment="1">
      <alignment horizontal="center" vertical="center" shrinkToFit="1"/>
    </xf>
    <xf numFmtId="178" fontId="58" fillId="35" borderId="24" xfId="0" applyNumberFormat="1" applyFont="1" applyFill="1" applyBorder="1" applyAlignment="1">
      <alignment horizontal="center" vertical="center" shrinkToFit="1"/>
    </xf>
    <xf numFmtId="178" fontId="58" fillId="35" borderId="25" xfId="0" applyNumberFormat="1" applyFont="1" applyFill="1" applyBorder="1" applyAlignment="1">
      <alignment horizontal="center" vertical="center" shrinkToFit="1"/>
    </xf>
    <xf numFmtId="182" fontId="58" fillId="35" borderId="25" xfId="0" applyNumberFormat="1" applyFont="1" applyFill="1" applyBorder="1" applyAlignment="1">
      <alignment horizontal="center" vertical="center"/>
    </xf>
    <xf numFmtId="182" fontId="58" fillId="35" borderId="26" xfId="0" applyNumberFormat="1" applyFont="1" applyFill="1" applyBorder="1" applyAlignment="1">
      <alignment horizontal="center" vertical="center"/>
    </xf>
    <xf numFmtId="179" fontId="58" fillId="35" borderId="25" xfId="0" applyNumberFormat="1" applyFont="1" applyFill="1" applyBorder="1" applyAlignment="1">
      <alignment horizontal="center" vertical="center" shrinkToFit="1"/>
    </xf>
    <xf numFmtId="178" fontId="58" fillId="35" borderId="26" xfId="0" applyNumberFormat="1" applyFont="1" applyFill="1" applyBorder="1" applyAlignment="1">
      <alignment horizontal="center" vertical="center" shrinkToFit="1"/>
    </xf>
    <xf numFmtId="179" fontId="58" fillId="35" borderId="49" xfId="0" applyNumberFormat="1" applyFont="1" applyFill="1" applyBorder="1" applyAlignment="1">
      <alignment horizontal="center" vertical="center" shrinkToFit="1"/>
    </xf>
    <xf numFmtId="181" fontId="58" fillId="35" borderId="25" xfId="0" applyNumberFormat="1" applyFont="1" applyFill="1" applyBorder="1" applyAlignment="1">
      <alignment horizontal="center" vertical="center"/>
    </xf>
    <xf numFmtId="181" fontId="58" fillId="35" borderId="26" xfId="0" applyNumberFormat="1" applyFont="1" applyFill="1" applyBorder="1" applyAlignment="1">
      <alignment horizontal="center" vertical="center"/>
    </xf>
    <xf numFmtId="179" fontId="58" fillId="35" borderId="24" xfId="0" applyNumberFormat="1" applyFont="1" applyFill="1" applyBorder="1" applyAlignment="1">
      <alignment horizontal="center" vertical="center" shrinkToFit="1"/>
    </xf>
    <xf numFmtId="181" fontId="58" fillId="35" borderId="50" xfId="0" applyNumberFormat="1" applyFont="1" applyFill="1" applyBorder="1" applyAlignment="1">
      <alignment horizontal="center" vertical="center"/>
    </xf>
    <xf numFmtId="178" fontId="58" fillId="35" borderId="49" xfId="0" applyNumberFormat="1" applyFont="1" applyFill="1" applyBorder="1" applyAlignment="1">
      <alignment horizontal="center" vertical="center" shrinkToFit="1"/>
    </xf>
    <xf numFmtId="181" fontId="58" fillId="35" borderId="51" xfId="0" applyNumberFormat="1" applyFont="1" applyFill="1" applyBorder="1" applyAlignment="1">
      <alignment vertical="center"/>
    </xf>
    <xf numFmtId="181" fontId="58" fillId="35" borderId="50" xfId="0" applyNumberFormat="1" applyFont="1" applyFill="1" applyBorder="1" applyAlignment="1">
      <alignment vertical="center"/>
    </xf>
    <xf numFmtId="0" fontId="58" fillId="35" borderId="27" xfId="0" applyFont="1" applyFill="1" applyBorder="1" applyAlignment="1">
      <alignment horizontal="distributed" vertical="center" indent="1"/>
    </xf>
    <xf numFmtId="179" fontId="58" fillId="35" borderId="64" xfId="0" applyNumberFormat="1" applyFont="1" applyFill="1" applyBorder="1" applyAlignment="1">
      <alignment horizontal="center" vertical="center" shrinkToFit="1"/>
    </xf>
    <xf numFmtId="179" fontId="58" fillId="35" borderId="29" xfId="0" applyNumberFormat="1" applyFont="1" applyFill="1" applyBorder="1" applyAlignment="1">
      <alignment horizontal="center" vertical="center" shrinkToFit="1"/>
    </xf>
    <xf numFmtId="181" fontId="58" fillId="35" borderId="58" xfId="0" applyNumberFormat="1" applyFont="1" applyFill="1" applyBorder="1" applyAlignment="1">
      <alignment vertical="center"/>
    </xf>
    <xf numFmtId="181" fontId="58" fillId="35" borderId="59" xfId="0" applyNumberFormat="1" applyFont="1" applyFill="1" applyBorder="1" applyAlignment="1">
      <alignment vertical="center"/>
    </xf>
    <xf numFmtId="178" fontId="58" fillId="35" borderId="28" xfId="0" applyNumberFormat="1" applyFont="1" applyFill="1" applyBorder="1" applyAlignment="1">
      <alignment horizontal="center" vertical="center" shrinkToFit="1"/>
    </xf>
    <xf numFmtId="178" fontId="58" fillId="35" borderId="30" xfId="0" applyNumberFormat="1" applyFont="1" applyFill="1" applyBorder="1" applyAlignment="1">
      <alignment horizontal="center" vertical="center" shrinkToFit="1"/>
    </xf>
    <xf numFmtId="176" fontId="58" fillId="0" borderId="15" xfId="50" applyNumberFormat="1" applyFont="1" applyFill="1" applyBorder="1" applyAlignment="1">
      <alignment vertical="center" shrinkToFit="1"/>
    </xf>
    <xf numFmtId="176" fontId="58" fillId="0" borderId="16" xfId="50" applyNumberFormat="1" applyFont="1" applyFill="1" applyBorder="1" applyAlignment="1">
      <alignment vertical="center" shrinkToFit="1"/>
    </xf>
    <xf numFmtId="176" fontId="58" fillId="0" borderId="17" xfId="50" applyNumberFormat="1" applyFont="1" applyFill="1" applyBorder="1" applyAlignment="1">
      <alignment vertical="center" shrinkToFit="1"/>
    </xf>
    <xf numFmtId="176" fontId="58" fillId="0" borderId="18" xfId="50" applyNumberFormat="1" applyFont="1" applyFill="1" applyBorder="1" applyAlignment="1">
      <alignment vertical="center" shrinkToFit="1"/>
    </xf>
    <xf numFmtId="176" fontId="58" fillId="0" borderId="20" xfId="50" applyNumberFormat="1" applyFont="1" applyFill="1" applyBorder="1" applyAlignment="1">
      <alignment vertical="center" shrinkToFit="1"/>
    </xf>
    <xf numFmtId="176" fontId="58" fillId="0" borderId="21" xfId="50" applyNumberFormat="1" applyFont="1" applyFill="1" applyBorder="1" applyAlignment="1">
      <alignment vertical="center" shrinkToFit="1"/>
    </xf>
    <xf numFmtId="176" fontId="58" fillId="0" borderId="32" xfId="50" applyNumberFormat="1" applyFont="1" applyFill="1" applyBorder="1" applyAlignment="1">
      <alignment vertical="center" shrinkToFit="1"/>
    </xf>
    <xf numFmtId="176" fontId="58" fillId="0" borderId="33" xfId="50" applyNumberFormat="1" applyFont="1" applyFill="1" applyBorder="1" applyAlignment="1">
      <alignment vertical="center" shrinkToFit="1"/>
    </xf>
    <xf numFmtId="176" fontId="58" fillId="0" borderId="34" xfId="50" applyNumberFormat="1" applyFont="1" applyFill="1" applyBorder="1" applyAlignment="1">
      <alignment vertical="center" shrinkToFit="1"/>
    </xf>
    <xf numFmtId="176" fontId="58" fillId="0" borderId="36" xfId="0" applyNumberFormat="1" applyFont="1" applyFill="1" applyBorder="1" applyAlignment="1">
      <alignment vertical="center" shrinkToFit="1"/>
    </xf>
    <xf numFmtId="176" fontId="58" fillId="0" borderId="37" xfId="0" applyNumberFormat="1" applyFont="1" applyFill="1" applyBorder="1" applyAlignment="1">
      <alignment horizontal="center" vertical="center" shrinkToFit="1"/>
    </xf>
    <xf numFmtId="0" fontId="58" fillId="33" borderId="65" xfId="0" applyFont="1" applyFill="1" applyBorder="1" applyAlignment="1">
      <alignment horizontal="center" vertical="center" shrinkToFit="1"/>
    </xf>
    <xf numFmtId="176" fontId="58" fillId="0" borderId="66" xfId="0" applyNumberFormat="1" applyFont="1" applyFill="1" applyBorder="1" applyAlignment="1">
      <alignment vertical="center" shrinkToFit="1"/>
    </xf>
    <xf numFmtId="176" fontId="58" fillId="0" borderId="67" xfId="0" applyNumberFormat="1" applyFont="1" applyFill="1" applyBorder="1" applyAlignment="1">
      <alignment vertical="center" shrinkToFit="1"/>
    </xf>
    <xf numFmtId="176" fontId="58" fillId="0" borderId="67" xfId="0" applyNumberFormat="1" applyFont="1" applyFill="1" applyBorder="1" applyAlignment="1">
      <alignment horizontal="center" vertical="center" shrinkToFit="1"/>
    </xf>
    <xf numFmtId="176" fontId="58" fillId="35" borderId="68" xfId="0" applyNumberFormat="1" applyFont="1" applyFill="1" applyBorder="1" applyAlignment="1">
      <alignment vertical="center" shrinkToFit="1"/>
    </xf>
    <xf numFmtId="176" fontId="58" fillId="0" borderId="24" xfId="0" applyNumberFormat="1" applyFont="1" applyFill="1" applyBorder="1" applyAlignment="1">
      <alignment vertical="center" shrinkToFit="1"/>
    </xf>
    <xf numFmtId="176" fontId="58" fillId="0" borderId="25" xfId="0" applyNumberFormat="1" applyFont="1" applyFill="1" applyBorder="1" applyAlignment="1">
      <alignment horizontal="center" vertical="center" shrinkToFit="1"/>
    </xf>
    <xf numFmtId="176" fontId="58" fillId="0" borderId="28" xfId="0" applyNumberFormat="1" applyFont="1" applyFill="1" applyBorder="1" applyAlignment="1">
      <alignment vertical="center" shrinkToFit="1"/>
    </xf>
    <xf numFmtId="176" fontId="58" fillId="0" borderId="29" xfId="0" applyNumberFormat="1" applyFont="1" applyFill="1" applyBorder="1" applyAlignment="1">
      <alignment vertical="center" shrinkToFit="1"/>
    </xf>
    <xf numFmtId="176" fontId="58" fillId="0" borderId="39" xfId="0" applyNumberFormat="1" applyFont="1" applyFill="1" applyBorder="1" applyAlignment="1">
      <alignment vertical="center" shrinkToFit="1"/>
    </xf>
    <xf numFmtId="176" fontId="58" fillId="0" borderId="26" xfId="0" applyNumberFormat="1" applyFont="1" applyFill="1" applyBorder="1" applyAlignment="1">
      <alignment vertical="center" shrinkToFit="1"/>
    </xf>
    <xf numFmtId="176" fontId="58" fillId="0" borderId="25" xfId="0" applyNumberFormat="1" applyFont="1" applyFill="1" applyBorder="1" applyAlignment="1">
      <alignment horizontal="right" vertical="center" shrinkToFit="1"/>
    </xf>
    <xf numFmtId="176" fontId="58" fillId="0" borderId="29" xfId="0" applyNumberFormat="1" applyFont="1" applyFill="1" applyBorder="1" applyAlignment="1">
      <alignment horizontal="center" vertical="center" shrinkToFit="1"/>
    </xf>
    <xf numFmtId="176" fontId="58" fillId="0" borderId="30" xfId="0" applyNumberFormat="1" applyFont="1" applyFill="1" applyBorder="1" applyAlignment="1">
      <alignment vertical="center" shrinkToFit="1"/>
    </xf>
    <xf numFmtId="176" fontId="58" fillId="0" borderId="36" xfId="0" applyNumberFormat="1" applyFont="1" applyFill="1" applyBorder="1" applyAlignment="1">
      <alignment horizontal="right" vertical="center" shrinkToFit="1"/>
    </xf>
    <xf numFmtId="176" fontId="58" fillId="35" borderId="33" xfId="0" applyNumberFormat="1" applyFont="1" applyFill="1" applyBorder="1" applyAlignment="1">
      <alignment horizontal="center" vertical="center" shrinkToFit="1"/>
    </xf>
    <xf numFmtId="176" fontId="58" fillId="0" borderId="33" xfId="0" applyNumberFormat="1" applyFont="1" applyFill="1" applyBorder="1" applyAlignment="1">
      <alignment vertical="center" shrinkToFit="1"/>
    </xf>
    <xf numFmtId="178" fontId="58" fillId="0" borderId="44" xfId="0" applyNumberFormat="1" applyFont="1" applyFill="1" applyBorder="1" applyAlignment="1">
      <alignment horizontal="center" vertical="center" shrinkToFit="1"/>
    </xf>
    <xf numFmtId="178" fontId="58" fillId="0" borderId="21" xfId="0" applyNumberFormat="1" applyFont="1" applyFill="1" applyBorder="1" applyAlignment="1">
      <alignment horizontal="center" vertical="center" shrinkToFit="1"/>
    </xf>
    <xf numFmtId="178" fontId="58" fillId="0" borderId="24" xfId="0" applyNumberFormat="1" applyFont="1" applyFill="1" applyBorder="1" applyAlignment="1">
      <alignment horizontal="center" vertical="center" shrinkToFit="1"/>
    </xf>
    <xf numFmtId="178" fontId="58" fillId="0" borderId="25" xfId="0" applyNumberFormat="1" applyFont="1" applyFill="1" applyBorder="1" applyAlignment="1">
      <alignment horizontal="center" vertical="center" shrinkToFit="1"/>
    </xf>
    <xf numFmtId="179" fontId="58" fillId="0" borderId="49" xfId="0" applyNumberFormat="1" applyFont="1" applyFill="1" applyBorder="1" applyAlignment="1">
      <alignment horizontal="center" vertical="center" shrinkToFit="1"/>
    </xf>
    <xf numFmtId="179" fontId="58" fillId="0" borderId="25" xfId="0" applyNumberFormat="1" applyFont="1" applyFill="1" applyBorder="1" applyAlignment="1">
      <alignment horizontal="center" vertical="center" shrinkToFit="1"/>
    </xf>
    <xf numFmtId="179" fontId="58" fillId="0" borderId="24" xfId="0" applyNumberFormat="1" applyFont="1" applyFill="1" applyBorder="1" applyAlignment="1">
      <alignment horizontal="center" vertical="center" shrinkToFit="1"/>
    </xf>
    <xf numFmtId="178" fontId="58" fillId="0" borderId="49" xfId="0" applyNumberFormat="1" applyFont="1" applyFill="1" applyBorder="1" applyAlignment="1">
      <alignment horizontal="center" vertical="center" shrinkToFit="1"/>
    </xf>
    <xf numFmtId="179" fontId="58" fillId="0" borderId="64" xfId="0" applyNumberFormat="1" applyFont="1" applyFill="1" applyBorder="1" applyAlignment="1">
      <alignment horizontal="center" vertical="center" shrinkToFit="1"/>
    </xf>
    <xf numFmtId="179" fontId="58" fillId="0" borderId="29" xfId="0" applyNumberFormat="1" applyFont="1" applyFill="1" applyBorder="1" applyAlignment="1">
      <alignment horizontal="center" vertical="center" shrinkToFit="1"/>
    </xf>
    <xf numFmtId="176" fontId="58" fillId="35" borderId="21" xfId="50" applyNumberFormat="1" applyFont="1" applyFill="1" applyBorder="1" applyAlignment="1">
      <alignment horizontal="right" vertical="center" shrinkToFit="1"/>
    </xf>
    <xf numFmtId="0" fontId="58" fillId="35" borderId="26" xfId="0" applyFont="1" applyFill="1" applyBorder="1" applyAlignment="1">
      <alignment vertical="center" shrinkToFit="1"/>
    </xf>
    <xf numFmtId="176" fontId="58" fillId="35" borderId="22" xfId="0" applyNumberFormat="1" applyFont="1" applyFill="1" applyBorder="1" applyAlignment="1">
      <alignment horizontal="left" vertical="center" shrinkToFit="1"/>
    </xf>
    <xf numFmtId="176" fontId="58" fillId="0" borderId="20" xfId="0" applyNumberFormat="1" applyFont="1" applyFill="1" applyBorder="1" applyAlignment="1">
      <alignment vertical="center" shrinkToFit="1"/>
    </xf>
    <xf numFmtId="176" fontId="58" fillId="0" borderId="21" xfId="0" applyNumberFormat="1" applyFont="1" applyFill="1" applyBorder="1" applyAlignment="1">
      <alignment vertical="center" shrinkToFit="1"/>
    </xf>
    <xf numFmtId="176" fontId="58" fillId="0" borderId="21" xfId="0" applyNumberFormat="1" applyFont="1" applyFill="1" applyBorder="1" applyAlignment="1">
      <alignment horizontal="right" vertical="center" shrinkToFit="1"/>
    </xf>
    <xf numFmtId="176" fontId="58" fillId="0" borderId="29" xfId="0" applyNumberFormat="1" applyFont="1" applyFill="1" applyBorder="1" applyAlignment="1">
      <alignment horizontal="right" vertical="center" shrinkToFit="1"/>
    </xf>
    <xf numFmtId="176" fontId="58" fillId="0" borderId="35" xfId="0" applyNumberFormat="1" applyFont="1" applyFill="1" applyBorder="1" applyAlignment="1">
      <alignment vertical="center" shrinkToFit="1"/>
    </xf>
    <xf numFmtId="178" fontId="58" fillId="35" borderId="44" xfId="0" applyNumberFormat="1" applyFont="1" applyFill="1" applyBorder="1" applyAlignment="1">
      <alignment horizontal="right" vertical="center" shrinkToFit="1"/>
    </xf>
    <xf numFmtId="178" fontId="58" fillId="0" borderId="21" xfId="0" applyNumberFormat="1" applyFont="1" applyFill="1" applyBorder="1" applyAlignment="1">
      <alignment horizontal="right" vertical="center" shrinkToFit="1"/>
    </xf>
    <xf numFmtId="178" fontId="58" fillId="35" borderId="21" xfId="0" applyNumberFormat="1" applyFont="1" applyFill="1" applyBorder="1" applyAlignment="1">
      <alignment horizontal="right" vertical="center" shrinkToFit="1"/>
    </xf>
    <xf numFmtId="182" fontId="58" fillId="35" borderId="21" xfId="0" applyNumberFormat="1" applyFont="1" applyFill="1" applyBorder="1" applyAlignment="1">
      <alignment horizontal="right" vertical="center"/>
    </xf>
    <xf numFmtId="182" fontId="58" fillId="35" borderId="22" xfId="0" applyNumberFormat="1" applyFont="1" applyFill="1" applyBorder="1" applyAlignment="1">
      <alignment horizontal="right" vertical="center"/>
    </xf>
    <xf numFmtId="178" fontId="58" fillId="35" borderId="24" xfId="0" applyNumberFormat="1" applyFont="1" applyFill="1" applyBorder="1" applyAlignment="1">
      <alignment horizontal="right" vertical="center" shrinkToFit="1"/>
    </xf>
    <xf numFmtId="178" fontId="58" fillId="0" borderId="25" xfId="0" applyNumberFormat="1" applyFont="1" applyFill="1" applyBorder="1" applyAlignment="1">
      <alignment horizontal="right" vertical="center" shrinkToFit="1"/>
    </xf>
    <xf numFmtId="182" fontId="58" fillId="35" borderId="25" xfId="0" applyNumberFormat="1" applyFont="1" applyFill="1" applyBorder="1" applyAlignment="1">
      <alignment horizontal="right" vertical="center"/>
    </xf>
    <xf numFmtId="182" fontId="58" fillId="35" borderId="26" xfId="0" applyNumberFormat="1" applyFont="1" applyFill="1" applyBorder="1" applyAlignment="1">
      <alignment horizontal="right" vertical="center"/>
    </xf>
    <xf numFmtId="179" fontId="58" fillId="35" borderId="49" xfId="0" applyNumberFormat="1" applyFont="1" applyFill="1" applyBorder="1" applyAlignment="1">
      <alignment horizontal="right" vertical="center" shrinkToFit="1"/>
    </xf>
    <xf numFmtId="179" fontId="58" fillId="0" borderId="25" xfId="0" applyNumberFormat="1" applyFont="1" applyFill="1" applyBorder="1" applyAlignment="1">
      <alignment horizontal="right" vertical="center" shrinkToFit="1"/>
    </xf>
    <xf numFmtId="179" fontId="58" fillId="35" borderId="25" xfId="0" applyNumberFormat="1" applyFont="1" applyFill="1" applyBorder="1" applyAlignment="1">
      <alignment horizontal="right" vertical="center" shrinkToFit="1"/>
    </xf>
    <xf numFmtId="181" fontId="58" fillId="35" borderId="25" xfId="0" applyNumberFormat="1" applyFont="1" applyFill="1" applyBorder="1" applyAlignment="1">
      <alignment horizontal="right" vertical="center"/>
    </xf>
    <xf numFmtId="181" fontId="58" fillId="35" borderId="26" xfId="0" applyNumberFormat="1" applyFont="1" applyFill="1" applyBorder="1" applyAlignment="1">
      <alignment horizontal="right" vertical="center"/>
    </xf>
    <xf numFmtId="179" fontId="58" fillId="33" borderId="24" xfId="0" applyNumberFormat="1" applyFont="1" applyFill="1" applyBorder="1" applyAlignment="1">
      <alignment horizontal="right" vertical="center" shrinkToFit="1"/>
    </xf>
    <xf numFmtId="181" fontId="58" fillId="35" borderId="50" xfId="0" applyNumberFormat="1" applyFont="1" applyFill="1" applyBorder="1" applyAlignment="1">
      <alignment horizontal="right" vertical="center"/>
    </xf>
    <xf numFmtId="178" fontId="58" fillId="35" borderId="49" xfId="0" applyNumberFormat="1" applyFont="1" applyFill="1" applyBorder="1" applyAlignment="1">
      <alignment horizontal="right" vertical="center" shrinkToFit="1"/>
    </xf>
    <xf numFmtId="178" fontId="58" fillId="35" borderId="25" xfId="0" applyNumberFormat="1" applyFont="1" applyFill="1" applyBorder="1" applyAlignment="1">
      <alignment horizontal="right" vertical="center" shrinkToFit="1"/>
    </xf>
    <xf numFmtId="181" fontId="58" fillId="35" borderId="51" xfId="0" applyNumberFormat="1" applyFont="1" applyFill="1" applyBorder="1" applyAlignment="1">
      <alignment horizontal="right" vertical="center"/>
    </xf>
    <xf numFmtId="179" fontId="58" fillId="35" borderId="64" xfId="0" applyNumberFormat="1" applyFont="1" applyFill="1" applyBorder="1" applyAlignment="1">
      <alignment horizontal="right" vertical="center" shrinkToFit="1"/>
    </xf>
    <xf numFmtId="179" fontId="58" fillId="0" borderId="29" xfId="0" applyNumberFormat="1" applyFont="1" applyFill="1" applyBorder="1" applyAlignment="1">
      <alignment horizontal="right" vertical="center" shrinkToFit="1"/>
    </xf>
    <xf numFmtId="179" fontId="58" fillId="35" borderId="29" xfId="0" applyNumberFormat="1" applyFont="1" applyFill="1" applyBorder="1" applyAlignment="1">
      <alignment horizontal="right" vertical="center" shrinkToFit="1"/>
    </xf>
    <xf numFmtId="181" fontId="58" fillId="35" borderId="58" xfId="0" applyNumberFormat="1" applyFont="1" applyFill="1" applyBorder="1" applyAlignment="1">
      <alignment horizontal="right" vertical="center"/>
    </xf>
    <xf numFmtId="181" fontId="58" fillId="35" borderId="59" xfId="0" applyNumberFormat="1" applyFont="1" applyFill="1" applyBorder="1" applyAlignment="1">
      <alignment horizontal="right" vertical="center"/>
    </xf>
    <xf numFmtId="0" fontId="58" fillId="35" borderId="19" xfId="0" applyFont="1" applyFill="1" applyBorder="1" applyAlignment="1">
      <alignment horizontal="left" vertical="center" shrinkToFit="1"/>
    </xf>
    <xf numFmtId="0" fontId="58" fillId="35" borderId="23" xfId="0" applyFont="1" applyFill="1" applyBorder="1" applyAlignment="1">
      <alignment horizontal="left" vertical="center" shrinkToFit="1"/>
    </xf>
    <xf numFmtId="176" fontId="58" fillId="33" borderId="37" xfId="0" applyNumberFormat="1" applyFont="1" applyFill="1" applyBorder="1" applyAlignment="1">
      <alignment horizontal="left" vertical="center" shrinkToFit="1"/>
    </xf>
    <xf numFmtId="176" fontId="58" fillId="33" borderId="25" xfId="0" applyNumberFormat="1" applyFont="1" applyFill="1" applyBorder="1" applyAlignment="1">
      <alignment horizontal="left" vertical="center" shrinkToFit="1"/>
    </xf>
    <xf numFmtId="176" fontId="58" fillId="35" borderId="66" xfId="0" applyNumberFormat="1" applyFont="1" applyFill="1" applyBorder="1" applyAlignment="1">
      <alignment vertical="center" shrinkToFit="1"/>
    </xf>
    <xf numFmtId="176" fontId="58" fillId="35" borderId="67" xfId="0" applyNumberFormat="1" applyFont="1" applyFill="1" applyBorder="1" applyAlignment="1">
      <alignment vertical="center" shrinkToFit="1"/>
    </xf>
    <xf numFmtId="176" fontId="58" fillId="35" borderId="67" xfId="0" applyNumberFormat="1" applyFont="1" applyFill="1" applyBorder="1" applyAlignment="1">
      <alignment horizontal="right" vertical="center" shrinkToFit="1"/>
    </xf>
    <xf numFmtId="176" fontId="58" fillId="35" borderId="22" xfId="0" applyNumberFormat="1" applyFont="1" applyFill="1" applyBorder="1" applyAlignment="1">
      <alignment horizontal="center" vertical="center" shrinkToFit="1"/>
    </xf>
    <xf numFmtId="176" fontId="58" fillId="35" borderId="40" xfId="0" applyNumberFormat="1" applyFont="1" applyFill="1" applyBorder="1" applyAlignment="1">
      <alignment horizontal="left" vertical="center" shrinkToFit="1"/>
    </xf>
    <xf numFmtId="176" fontId="58" fillId="35" borderId="41" xfId="0" applyNumberFormat="1" applyFont="1" applyFill="1" applyBorder="1" applyAlignment="1">
      <alignment vertical="center" shrinkToFit="1"/>
    </xf>
    <xf numFmtId="0" fontId="58" fillId="35" borderId="62" xfId="0" applyFont="1" applyFill="1" applyBorder="1" applyAlignment="1">
      <alignment horizontal="left" vertical="center" shrinkToFit="1"/>
    </xf>
    <xf numFmtId="176" fontId="58" fillId="35" borderId="69" xfId="0" applyNumberFormat="1" applyFont="1" applyFill="1" applyBorder="1" applyAlignment="1">
      <alignment vertical="center" shrinkToFit="1"/>
    </xf>
    <xf numFmtId="0" fontId="58" fillId="33" borderId="27" xfId="0" applyFont="1" applyFill="1" applyBorder="1" applyAlignment="1">
      <alignment horizontal="distributed" vertical="center" indent="1"/>
    </xf>
    <xf numFmtId="179" fontId="58" fillId="33" borderId="64" xfId="0" applyNumberFormat="1" applyFont="1" applyFill="1" applyBorder="1" applyAlignment="1">
      <alignment horizontal="center" vertical="center" shrinkToFit="1"/>
    </xf>
    <xf numFmtId="179" fontId="58" fillId="33" borderId="29" xfId="0" applyNumberFormat="1" applyFont="1" applyFill="1" applyBorder="1" applyAlignment="1">
      <alignment horizontal="center" vertical="center" shrinkToFit="1"/>
    </xf>
    <xf numFmtId="0" fontId="58" fillId="35" borderId="30" xfId="0" applyFont="1" applyFill="1" applyBorder="1" applyAlignment="1">
      <alignment vertical="center" shrinkToFit="1"/>
    </xf>
    <xf numFmtId="178" fontId="58" fillId="35" borderId="29" xfId="0" applyNumberFormat="1" applyFont="1" applyFill="1" applyBorder="1" applyAlignment="1">
      <alignment horizontal="center" vertical="center" shrinkToFit="1"/>
    </xf>
    <xf numFmtId="176" fontId="58" fillId="35" borderId="63" xfId="50" applyNumberFormat="1" applyFont="1" applyFill="1" applyBorder="1" applyAlignment="1">
      <alignment vertical="center" shrinkToFit="1"/>
    </xf>
    <xf numFmtId="176" fontId="58" fillId="35" borderId="40" xfId="50" applyNumberFormat="1" applyFont="1" applyFill="1" applyBorder="1" applyAlignment="1">
      <alignment vertical="center" shrinkToFit="1"/>
    </xf>
    <xf numFmtId="0" fontId="58" fillId="35" borderId="41" xfId="0" applyFont="1" applyFill="1" applyBorder="1" applyAlignment="1">
      <alignment vertical="center" shrinkToFit="1"/>
    </xf>
    <xf numFmtId="176" fontId="58" fillId="35" borderId="37" xfId="0" applyNumberFormat="1" applyFont="1" applyFill="1" applyBorder="1" applyAlignment="1">
      <alignment horizontal="center" vertical="center" shrinkToFit="1"/>
    </xf>
    <xf numFmtId="176" fontId="58" fillId="35" borderId="25" xfId="0" applyNumberFormat="1" applyFont="1" applyFill="1" applyBorder="1" applyAlignment="1">
      <alignment horizontal="center" vertical="center" shrinkToFit="1"/>
    </xf>
    <xf numFmtId="176" fontId="58" fillId="35" borderId="67" xfId="0" applyNumberFormat="1" applyFont="1" applyFill="1" applyBorder="1" applyAlignment="1">
      <alignment horizontal="center" vertical="center" shrinkToFit="1"/>
    </xf>
    <xf numFmtId="0" fontId="58" fillId="35" borderId="70" xfId="0" applyFont="1" applyFill="1" applyBorder="1" applyAlignment="1">
      <alignment horizontal="center" vertical="center" shrinkToFit="1"/>
    </xf>
    <xf numFmtId="176" fontId="58" fillId="35" borderId="71" xfId="0" applyNumberFormat="1" applyFont="1" applyFill="1" applyBorder="1" applyAlignment="1">
      <alignment vertical="center" shrinkToFit="1"/>
    </xf>
    <xf numFmtId="176" fontId="58" fillId="35" borderId="72" xfId="0" applyNumberFormat="1" applyFont="1" applyFill="1" applyBorder="1" applyAlignment="1">
      <alignment vertical="center" shrinkToFit="1"/>
    </xf>
    <xf numFmtId="0" fontId="62" fillId="35" borderId="23" xfId="0" applyFont="1" applyFill="1" applyBorder="1" applyAlignment="1">
      <alignment horizontal="distributed" vertical="center" indent="1"/>
    </xf>
    <xf numFmtId="185" fontId="58" fillId="0" borderId="73" xfId="0" applyNumberFormat="1" applyFont="1" applyFill="1" applyBorder="1" applyAlignment="1">
      <alignment horizontal="left" vertical="center" shrinkToFit="1"/>
    </xf>
    <xf numFmtId="49" fontId="63" fillId="0" borderId="74" xfId="0" applyNumberFormat="1" applyFont="1" applyBorder="1" applyAlignment="1">
      <alignment horizontal="center" vertical="center"/>
    </xf>
    <xf numFmtId="0" fontId="58" fillId="35" borderId="31" xfId="0" applyFont="1" applyFill="1" applyBorder="1" applyAlignment="1">
      <alignment horizontal="left" vertical="center"/>
    </xf>
    <xf numFmtId="176" fontId="58" fillId="0" borderId="22" xfId="0" applyNumberFormat="1" applyFont="1" applyFill="1" applyBorder="1" applyAlignment="1">
      <alignment horizontal="center" vertical="center" shrinkToFit="1"/>
    </xf>
    <xf numFmtId="176" fontId="58" fillId="35" borderId="26" xfId="0" applyNumberFormat="1" applyFont="1" applyFill="1" applyBorder="1" applyAlignment="1">
      <alignment horizontal="center" vertical="center" shrinkToFit="1"/>
    </xf>
    <xf numFmtId="0" fontId="58" fillId="35" borderId="65" xfId="0" applyFont="1" applyFill="1" applyBorder="1" applyAlignment="1">
      <alignment horizontal="left" vertical="center" shrinkToFit="1"/>
    </xf>
    <xf numFmtId="0" fontId="58" fillId="35" borderId="27" xfId="0" applyFont="1" applyFill="1" applyBorder="1" applyAlignment="1">
      <alignment horizontal="left" vertical="center" shrinkToFit="1"/>
    </xf>
    <xf numFmtId="176" fontId="58" fillId="33" borderId="29" xfId="0" applyNumberFormat="1" applyFont="1" applyFill="1" applyBorder="1" applyAlignment="1">
      <alignment horizontal="center" vertical="center" shrinkToFit="1"/>
    </xf>
    <xf numFmtId="176" fontId="58" fillId="35" borderId="30" xfId="0" applyNumberFormat="1" applyFont="1" applyFill="1" applyBorder="1" applyAlignment="1">
      <alignment horizontal="center" vertical="center" shrinkToFit="1"/>
    </xf>
    <xf numFmtId="0" fontId="58" fillId="35" borderId="31" xfId="0" applyFont="1" applyFill="1" applyBorder="1" applyAlignment="1">
      <alignment horizontal="left" vertical="center" shrinkToFit="1"/>
    </xf>
    <xf numFmtId="176" fontId="58" fillId="35" borderId="21" xfId="0" applyNumberFormat="1" applyFont="1" applyFill="1" applyBorder="1" applyAlignment="1">
      <alignment horizontal="center" vertical="center" shrinkToFit="1"/>
    </xf>
    <xf numFmtId="176" fontId="58" fillId="0" borderId="21" xfId="0" applyNumberFormat="1" applyFont="1" applyFill="1" applyBorder="1" applyAlignment="1">
      <alignment horizontal="center" vertical="center" shrinkToFit="1"/>
    </xf>
    <xf numFmtId="176" fontId="58" fillId="35" borderId="75" xfId="0" applyNumberFormat="1" applyFont="1" applyFill="1" applyBorder="1" applyAlignment="1">
      <alignment horizontal="center" vertical="center" shrinkToFit="1"/>
    </xf>
    <xf numFmtId="0" fontId="58" fillId="35" borderId="39" xfId="0" applyFont="1" applyFill="1" applyBorder="1" applyAlignment="1">
      <alignment vertical="center"/>
    </xf>
    <xf numFmtId="176" fontId="58" fillId="35" borderId="76" xfId="0" applyNumberFormat="1" applyFont="1" applyFill="1" applyBorder="1" applyAlignment="1">
      <alignment vertical="center" shrinkToFit="1"/>
    </xf>
    <xf numFmtId="176" fontId="58" fillId="35" borderId="77" xfId="0" applyNumberFormat="1" applyFont="1" applyFill="1" applyBorder="1" applyAlignment="1">
      <alignment vertical="center" shrinkToFit="1"/>
    </xf>
    <xf numFmtId="176" fontId="58" fillId="33" borderId="29" xfId="0" applyNumberFormat="1" applyFont="1" applyFill="1" applyBorder="1" applyAlignment="1">
      <alignment horizontal="right" vertical="center" shrinkToFit="1"/>
    </xf>
    <xf numFmtId="176" fontId="58" fillId="33" borderId="24" xfId="0" applyNumberFormat="1" applyFont="1" applyFill="1" applyBorder="1" applyAlignment="1">
      <alignment horizontal="right" vertical="center" shrinkToFit="1"/>
    </xf>
    <xf numFmtId="178" fontId="58" fillId="33" borderId="36" xfId="0" applyNumberFormat="1" applyFont="1" applyFill="1" applyBorder="1" applyAlignment="1">
      <alignment horizontal="right" vertical="center" shrinkToFit="1"/>
    </xf>
    <xf numFmtId="179" fontId="58" fillId="33" borderId="37" xfId="0" applyNumberFormat="1" applyFont="1" applyFill="1" applyBorder="1" applyAlignment="1">
      <alignment horizontal="right" vertical="center" shrinkToFit="1"/>
    </xf>
    <xf numFmtId="178" fontId="58" fillId="33" borderId="39" xfId="0" applyNumberFormat="1" applyFont="1" applyFill="1" applyBorder="1" applyAlignment="1">
      <alignment horizontal="right" vertical="center" shrinkToFit="1"/>
    </xf>
    <xf numFmtId="178" fontId="58" fillId="33" borderId="24" xfId="0" applyNumberFormat="1" applyFont="1" applyFill="1" applyBorder="1" applyAlignment="1">
      <alignment horizontal="right" vertical="center" shrinkToFit="1"/>
    </xf>
    <xf numFmtId="179" fontId="58" fillId="33" borderId="25" xfId="0" applyNumberFormat="1" applyFont="1" applyFill="1" applyBorder="1" applyAlignment="1">
      <alignment horizontal="right" vertical="center" shrinkToFit="1"/>
    </xf>
    <xf numFmtId="178" fontId="58" fillId="33" borderId="26" xfId="0" applyNumberFormat="1" applyFont="1" applyFill="1" applyBorder="1" applyAlignment="1">
      <alignment horizontal="right" vertical="center" shrinkToFit="1"/>
    </xf>
    <xf numFmtId="178" fontId="58" fillId="33" borderId="26" xfId="0" applyNumberFormat="1" applyFont="1" applyFill="1" applyBorder="1" applyAlignment="1">
      <alignment horizontal="center" vertical="center" shrinkToFit="1"/>
    </xf>
    <xf numFmtId="178" fontId="58" fillId="33" borderId="28" xfId="0" applyNumberFormat="1" applyFont="1" applyFill="1" applyBorder="1" applyAlignment="1">
      <alignment horizontal="center" vertical="center" shrinkToFit="1"/>
    </xf>
    <xf numFmtId="178" fontId="58" fillId="33" borderId="30" xfId="0" applyNumberFormat="1" applyFont="1" applyFill="1" applyBorder="1" applyAlignment="1">
      <alignment horizontal="center" vertical="center" shrinkToFit="1"/>
    </xf>
    <xf numFmtId="176" fontId="58" fillId="35" borderId="15" xfId="48" applyNumberFormat="1" applyFont="1" applyFill="1" applyBorder="1" applyAlignment="1">
      <alignment vertical="center" shrinkToFit="1"/>
    </xf>
    <xf numFmtId="176" fontId="58" fillId="35" borderId="16" xfId="48" applyNumberFormat="1" applyFont="1" applyFill="1" applyBorder="1" applyAlignment="1">
      <alignment vertical="center" shrinkToFit="1"/>
    </xf>
    <xf numFmtId="176" fontId="58" fillId="35" borderId="17" xfId="48" applyNumberFormat="1" applyFont="1" applyFill="1" applyBorder="1" applyAlignment="1">
      <alignment vertical="center" shrinkToFit="1"/>
    </xf>
    <xf numFmtId="176" fontId="58" fillId="35" borderId="18" xfId="48" applyNumberFormat="1" applyFont="1" applyFill="1" applyBorder="1" applyAlignment="1">
      <alignment vertical="center" shrinkToFit="1"/>
    </xf>
    <xf numFmtId="176" fontId="58" fillId="35" borderId="20" xfId="48" applyNumberFormat="1" applyFont="1" applyFill="1" applyBorder="1" applyAlignment="1">
      <alignment vertical="center" shrinkToFit="1"/>
    </xf>
    <xf numFmtId="176" fontId="58" fillId="35" borderId="21" xfId="48" applyNumberFormat="1" applyFont="1" applyFill="1" applyBorder="1" applyAlignment="1">
      <alignment vertical="center" shrinkToFit="1"/>
    </xf>
    <xf numFmtId="176" fontId="58" fillId="0" borderId="21" xfId="48" applyNumberFormat="1" applyFont="1" applyFill="1" applyBorder="1" applyAlignment="1">
      <alignment vertical="center" shrinkToFit="1"/>
    </xf>
    <xf numFmtId="176" fontId="58" fillId="35" borderId="32" xfId="48" applyNumberFormat="1" applyFont="1" applyFill="1" applyBorder="1" applyAlignment="1">
      <alignment vertical="center" shrinkToFit="1"/>
    </xf>
    <xf numFmtId="176" fontId="58" fillId="35" borderId="33" xfId="48" applyNumberFormat="1" applyFont="1" applyFill="1" applyBorder="1" applyAlignment="1">
      <alignment vertical="center" shrinkToFit="1"/>
    </xf>
    <xf numFmtId="176" fontId="58" fillId="35" borderId="34" xfId="48" applyNumberFormat="1" applyFont="1" applyFill="1" applyBorder="1" applyAlignment="1">
      <alignment vertical="center" shrinkToFit="1"/>
    </xf>
    <xf numFmtId="176" fontId="58" fillId="35" borderId="0" xfId="48" applyNumberFormat="1" applyFont="1" applyFill="1" applyBorder="1" applyAlignment="1">
      <alignment vertical="center" shrinkToFit="1"/>
    </xf>
    <xf numFmtId="176" fontId="58" fillId="35" borderId="78" xfId="0" applyNumberFormat="1" applyFont="1" applyFill="1" applyBorder="1" applyAlignment="1">
      <alignment vertical="center" shrinkToFit="1"/>
    </xf>
    <xf numFmtId="176" fontId="58" fillId="35" borderId="79" xfId="0" applyNumberFormat="1" applyFont="1" applyFill="1" applyBorder="1" applyAlignment="1">
      <alignment vertical="center" shrinkToFit="1"/>
    </xf>
    <xf numFmtId="176" fontId="58" fillId="0" borderId="79" xfId="0" applyNumberFormat="1" applyFont="1" applyFill="1" applyBorder="1" applyAlignment="1">
      <alignment horizontal="center" vertical="center" shrinkToFit="1"/>
    </xf>
    <xf numFmtId="176" fontId="58" fillId="35" borderId="79" xfId="0" applyNumberFormat="1" applyFont="1" applyFill="1" applyBorder="1" applyAlignment="1">
      <alignment horizontal="center" vertical="center" shrinkToFit="1"/>
    </xf>
    <xf numFmtId="176" fontId="58" fillId="35" borderId="80" xfId="0" applyNumberFormat="1" applyFont="1" applyFill="1" applyBorder="1" applyAlignment="1">
      <alignment vertical="center" shrinkToFit="1"/>
    </xf>
    <xf numFmtId="178" fontId="58" fillId="35" borderId="81" xfId="0" applyNumberFormat="1" applyFont="1" applyFill="1" applyBorder="1" applyAlignment="1">
      <alignment horizontal="center" vertical="center" shrinkToFit="1"/>
    </xf>
    <xf numFmtId="179" fontId="58" fillId="35" borderId="54" xfId="0" applyNumberFormat="1" applyFont="1" applyFill="1" applyBorder="1" applyAlignment="1">
      <alignment horizontal="center" vertical="center" shrinkToFit="1"/>
    </xf>
    <xf numFmtId="178" fontId="58" fillId="35" borderId="82" xfId="0" applyNumberFormat="1" applyFont="1" applyFill="1" applyBorder="1" applyAlignment="1">
      <alignment horizontal="center" vertical="center" shrinkToFit="1"/>
    </xf>
    <xf numFmtId="178" fontId="58" fillId="35" borderId="83" xfId="0" applyNumberFormat="1" applyFont="1" applyFill="1" applyBorder="1" applyAlignment="1">
      <alignment horizontal="center" vertical="center" shrinkToFit="1"/>
    </xf>
    <xf numFmtId="179" fontId="58" fillId="35" borderId="57" xfId="0" applyNumberFormat="1" applyFont="1" applyFill="1" applyBorder="1" applyAlignment="1">
      <alignment horizontal="center" vertical="center" shrinkToFit="1"/>
    </xf>
    <xf numFmtId="178" fontId="58" fillId="35" borderId="84" xfId="0" applyNumberFormat="1" applyFont="1" applyFill="1" applyBorder="1" applyAlignment="1">
      <alignment horizontal="center" vertical="center" shrinkToFit="1"/>
    </xf>
    <xf numFmtId="176" fontId="58" fillId="35" borderId="36" xfId="0" applyNumberFormat="1" applyFont="1" applyFill="1" applyBorder="1" applyAlignment="1">
      <alignment horizontal="right" vertical="center" wrapText="1" shrinkToFit="1"/>
    </xf>
    <xf numFmtId="176" fontId="58" fillId="35" borderId="37" xfId="0" applyNumberFormat="1" applyFont="1" applyFill="1" applyBorder="1" applyAlignment="1">
      <alignment horizontal="right" vertical="center" wrapText="1" shrinkToFit="1"/>
    </xf>
    <xf numFmtId="176" fontId="58" fillId="35" borderId="20" xfId="0" applyNumberFormat="1" applyFont="1" applyFill="1" applyBorder="1" applyAlignment="1">
      <alignment horizontal="right" vertical="center" wrapText="1" shrinkToFit="1"/>
    </xf>
    <xf numFmtId="176" fontId="58" fillId="35" borderId="21" xfId="0" applyNumberFormat="1" applyFont="1" applyFill="1" applyBorder="1" applyAlignment="1">
      <alignment horizontal="right" vertical="center" wrapText="1" shrinkToFit="1"/>
    </xf>
    <xf numFmtId="176" fontId="58" fillId="35" borderId="24" xfId="0" applyNumberFormat="1" applyFont="1" applyFill="1" applyBorder="1" applyAlignment="1">
      <alignment horizontal="right" vertical="center" wrapText="1" shrinkToFit="1"/>
    </xf>
    <xf numFmtId="176" fontId="58" fillId="35" borderId="25" xfId="0" applyNumberFormat="1" applyFont="1" applyFill="1" applyBorder="1" applyAlignment="1">
      <alignment horizontal="right" vertical="center" wrapText="1" shrinkToFit="1"/>
    </xf>
    <xf numFmtId="176" fontId="58" fillId="35" borderId="0" xfId="0" applyNumberFormat="1" applyFont="1" applyFill="1" applyAlignment="1">
      <alignment vertical="center"/>
    </xf>
    <xf numFmtId="0" fontId="58" fillId="35" borderId="19" xfId="0" applyFont="1" applyFill="1" applyBorder="1" applyAlignment="1">
      <alignment horizontal="center" vertical="center" wrapText="1" shrinkToFit="1"/>
    </xf>
    <xf numFmtId="0" fontId="58" fillId="35" borderId="23" xfId="0" applyFont="1" applyFill="1" applyBorder="1" applyAlignment="1">
      <alignment horizontal="center" vertical="center" wrapText="1" shrinkToFit="1"/>
    </xf>
    <xf numFmtId="176" fontId="58" fillId="35" borderId="26" xfId="0" applyNumberFormat="1" applyFont="1" applyFill="1" applyBorder="1" applyAlignment="1">
      <alignment horizontal="right" vertical="center" shrinkToFit="1"/>
    </xf>
    <xf numFmtId="176" fontId="58" fillId="35" borderId="36" xfId="0" applyNumberFormat="1" applyFont="1" applyFill="1" applyBorder="1" applyAlignment="1">
      <alignment horizontal="right" vertical="center" shrinkToFit="1"/>
    </xf>
    <xf numFmtId="176" fontId="58" fillId="35" borderId="24" xfId="0" applyNumberFormat="1" applyFont="1" applyFill="1" applyBorder="1" applyAlignment="1">
      <alignment horizontal="center" vertical="center" shrinkToFit="1"/>
    </xf>
    <xf numFmtId="176" fontId="58" fillId="35" borderId="24" xfId="0" applyNumberFormat="1" applyFont="1" applyFill="1" applyBorder="1" applyAlignment="1">
      <alignment horizontal="right" vertical="center" shrinkToFit="1"/>
    </xf>
    <xf numFmtId="176" fontId="58" fillId="35" borderId="30" xfId="0" applyNumberFormat="1" applyFont="1" applyFill="1" applyBorder="1" applyAlignment="1">
      <alignment horizontal="right" vertical="center" shrinkToFit="1"/>
    </xf>
    <xf numFmtId="176" fontId="58" fillId="35" borderId="35" xfId="0" applyNumberFormat="1" applyFont="1" applyFill="1" applyBorder="1" applyAlignment="1">
      <alignment horizontal="right" vertical="center" shrinkToFit="1"/>
    </xf>
    <xf numFmtId="176" fontId="58" fillId="33" borderId="37" xfId="0" applyNumberFormat="1" applyFont="1" applyFill="1" applyBorder="1" applyAlignment="1">
      <alignment horizontal="center" vertical="center" shrinkToFit="1"/>
    </xf>
    <xf numFmtId="176" fontId="58" fillId="33" borderId="25" xfId="0" applyNumberFormat="1" applyFont="1" applyFill="1" applyBorder="1" applyAlignment="1">
      <alignment horizontal="center" vertical="center" shrinkToFit="1"/>
    </xf>
    <xf numFmtId="0" fontId="58" fillId="33" borderId="85" xfId="0" applyFont="1" applyFill="1" applyBorder="1" applyAlignment="1">
      <alignment horizontal="center" vertical="center" shrinkToFit="1"/>
    </xf>
    <xf numFmtId="176" fontId="58" fillId="33" borderId="26" xfId="0" applyNumberFormat="1" applyFont="1" applyFill="1" applyBorder="1" applyAlignment="1">
      <alignment horizontal="left" vertical="center" shrinkToFit="1"/>
    </xf>
    <xf numFmtId="176" fontId="58" fillId="33" borderId="63" xfId="0" applyNumberFormat="1" applyFont="1" applyFill="1" applyBorder="1" applyAlignment="1">
      <alignment vertical="center" shrinkToFit="1"/>
    </xf>
    <xf numFmtId="176" fontId="58" fillId="33" borderId="40" xfId="0" applyNumberFormat="1" applyFont="1" applyFill="1" applyBorder="1" applyAlignment="1">
      <alignment vertical="center" shrinkToFit="1"/>
    </xf>
    <xf numFmtId="176" fontId="58" fillId="33" borderId="40" xfId="0" applyNumberFormat="1" applyFont="1" applyFill="1" applyBorder="1" applyAlignment="1">
      <alignment horizontal="center" vertical="center" shrinkToFit="1"/>
    </xf>
    <xf numFmtId="176" fontId="58" fillId="33" borderId="33" xfId="0" applyNumberFormat="1" applyFont="1" applyFill="1" applyBorder="1" applyAlignment="1">
      <alignment horizontal="center" vertical="center" shrinkToFit="1"/>
    </xf>
    <xf numFmtId="178" fontId="58" fillId="33" borderId="36" xfId="0" applyNumberFormat="1" applyFont="1" applyFill="1" applyBorder="1" applyAlignment="1">
      <alignment horizontal="center" vertical="center" shrinkToFit="1"/>
    </xf>
    <xf numFmtId="179" fontId="58" fillId="33" borderId="37" xfId="0" applyNumberFormat="1" applyFont="1" applyFill="1" applyBorder="1" applyAlignment="1">
      <alignment horizontal="center" vertical="center" shrinkToFit="1"/>
    </xf>
    <xf numFmtId="178" fontId="58" fillId="33" borderId="39" xfId="0" applyNumberFormat="1" applyFont="1" applyFill="1" applyBorder="1" applyAlignment="1">
      <alignment horizontal="center" vertical="center" shrinkToFit="1"/>
    </xf>
    <xf numFmtId="0" fontId="58" fillId="35" borderId="0" xfId="0" applyFont="1" applyFill="1" applyBorder="1" applyAlignment="1">
      <alignment horizontal="center" vertical="center" shrinkToFit="1"/>
    </xf>
    <xf numFmtId="176" fontId="58" fillId="35" borderId="0" xfId="0" applyNumberFormat="1" applyFont="1" applyFill="1" applyBorder="1" applyAlignment="1">
      <alignment vertical="center" shrinkToFit="1"/>
    </xf>
    <xf numFmtId="176" fontId="58" fillId="35" borderId="0" xfId="0" applyNumberFormat="1" applyFont="1" applyFill="1" applyBorder="1" applyAlignment="1">
      <alignment horizontal="center" vertical="center" shrinkToFit="1"/>
    </xf>
    <xf numFmtId="182" fontId="58" fillId="35" borderId="86" xfId="0" applyNumberFormat="1" applyFont="1" applyFill="1" applyBorder="1" applyAlignment="1">
      <alignment vertical="center" shrinkToFit="1"/>
    </xf>
    <xf numFmtId="176" fontId="58" fillId="35" borderId="39" xfId="0" applyNumberFormat="1" applyFont="1" applyFill="1" applyBorder="1" applyAlignment="1">
      <alignment horizontal="center" vertical="center" shrinkToFit="1"/>
    </xf>
    <xf numFmtId="182" fontId="58" fillId="35" borderId="87" xfId="0" applyNumberFormat="1" applyFont="1" applyFill="1" applyBorder="1" applyAlignment="1">
      <alignment vertical="center" shrinkToFit="1"/>
    </xf>
    <xf numFmtId="181" fontId="58" fillId="35" borderId="87" xfId="0" applyNumberFormat="1" applyFont="1" applyFill="1" applyBorder="1" applyAlignment="1">
      <alignment vertical="center" shrinkToFit="1"/>
    </xf>
    <xf numFmtId="182" fontId="58" fillId="35" borderId="25" xfId="0" applyNumberFormat="1" applyFont="1" applyFill="1" applyBorder="1" applyAlignment="1">
      <alignment vertical="center" shrinkToFit="1"/>
    </xf>
    <xf numFmtId="181" fontId="58" fillId="35" borderId="88" xfId="0" applyNumberFormat="1" applyFont="1" applyFill="1" applyBorder="1" applyAlignment="1">
      <alignment vertical="center"/>
    </xf>
    <xf numFmtId="181" fontId="58" fillId="35" borderId="29" xfId="0" applyNumberFormat="1" applyFont="1" applyFill="1" applyBorder="1" applyAlignment="1">
      <alignment vertical="center" shrinkToFit="1"/>
    </xf>
    <xf numFmtId="181" fontId="58" fillId="35" borderId="89" xfId="0" applyNumberFormat="1" applyFont="1" applyFill="1" applyBorder="1" applyAlignment="1">
      <alignment vertical="center"/>
    </xf>
    <xf numFmtId="0" fontId="58" fillId="0" borderId="19" xfId="0" applyFont="1" applyFill="1" applyBorder="1" applyAlignment="1">
      <alignment horizontal="left" vertical="center" shrinkToFit="1"/>
    </xf>
    <xf numFmtId="0" fontId="64" fillId="0" borderId="22" xfId="0" applyFont="1" applyFill="1" applyBorder="1" applyAlignment="1">
      <alignment vertical="center" wrapText="1" shrinkToFit="1"/>
    </xf>
    <xf numFmtId="0" fontId="58" fillId="0" borderId="0" xfId="0" applyFont="1" applyFill="1" applyAlignment="1">
      <alignment vertical="center"/>
    </xf>
    <xf numFmtId="0" fontId="58" fillId="0" borderId="23" xfId="0" applyFont="1" applyFill="1" applyBorder="1" applyAlignment="1">
      <alignment horizontal="left" vertical="center" shrinkToFit="1"/>
    </xf>
    <xf numFmtId="176" fontId="58" fillId="0" borderId="24" xfId="50" applyNumberFormat="1" applyFont="1" applyFill="1" applyBorder="1" applyAlignment="1">
      <alignment vertical="center" shrinkToFit="1"/>
    </xf>
    <xf numFmtId="176" fontId="58" fillId="0" borderId="25" xfId="50" applyNumberFormat="1" applyFont="1" applyFill="1" applyBorder="1" applyAlignment="1">
      <alignment vertical="center" shrinkToFit="1"/>
    </xf>
    <xf numFmtId="176" fontId="58" fillId="0" borderId="25" xfId="50" applyNumberFormat="1" applyFont="1" applyFill="1" applyBorder="1" applyAlignment="1">
      <alignment horizontal="center" vertical="center" shrinkToFit="1"/>
    </xf>
    <xf numFmtId="0" fontId="64" fillId="0" borderId="26" xfId="0" applyFont="1" applyFill="1" applyBorder="1" applyAlignment="1">
      <alignment vertical="center" wrapText="1" shrinkToFit="1"/>
    </xf>
    <xf numFmtId="0" fontId="64" fillId="0" borderId="26" xfId="0" applyFont="1" applyFill="1" applyBorder="1" applyAlignment="1">
      <alignment vertical="center" shrinkToFit="1"/>
    </xf>
    <xf numFmtId="0" fontId="58" fillId="0" borderId="65" xfId="0" applyFont="1" applyFill="1" applyBorder="1" applyAlignment="1">
      <alignment horizontal="left" vertical="center" shrinkToFit="1"/>
    </xf>
    <xf numFmtId="176" fontId="58" fillId="0" borderId="66" xfId="50" applyNumberFormat="1" applyFont="1" applyFill="1" applyBorder="1" applyAlignment="1">
      <alignment vertical="center" shrinkToFit="1"/>
    </xf>
    <xf numFmtId="176" fontId="58" fillId="0" borderId="67" xfId="50" applyNumberFormat="1" applyFont="1" applyFill="1" applyBorder="1" applyAlignment="1">
      <alignment vertical="center" shrinkToFit="1"/>
    </xf>
    <xf numFmtId="176" fontId="58" fillId="0" borderId="67" xfId="50" applyNumberFormat="1" applyFont="1" applyFill="1" applyBorder="1" applyAlignment="1">
      <alignment horizontal="center" vertical="center" shrinkToFit="1"/>
    </xf>
    <xf numFmtId="0" fontId="64" fillId="0" borderId="68" xfId="0" applyFont="1" applyFill="1" applyBorder="1" applyAlignment="1">
      <alignment vertical="center" wrapText="1" shrinkToFit="1"/>
    </xf>
    <xf numFmtId="0" fontId="58" fillId="0" borderId="27" xfId="0" applyFont="1" applyFill="1" applyBorder="1" applyAlignment="1">
      <alignment horizontal="left" vertical="center" shrinkToFit="1"/>
    </xf>
    <xf numFmtId="176" fontId="58" fillId="0" borderId="28" xfId="50" applyNumberFormat="1" applyFont="1" applyFill="1" applyBorder="1" applyAlignment="1">
      <alignment vertical="center" shrinkToFit="1"/>
    </xf>
    <xf numFmtId="176" fontId="58" fillId="0" borderId="29" xfId="50" applyNumberFormat="1" applyFont="1" applyFill="1" applyBorder="1" applyAlignment="1">
      <alignment vertical="center" shrinkToFit="1"/>
    </xf>
    <xf numFmtId="0" fontId="64" fillId="0" borderId="30" xfId="0" applyFont="1" applyFill="1" applyBorder="1" applyAlignment="1">
      <alignment vertical="center" shrinkToFit="1"/>
    </xf>
    <xf numFmtId="0" fontId="58" fillId="0" borderId="31" xfId="0" applyFont="1" applyFill="1" applyBorder="1" applyAlignment="1">
      <alignment horizontal="center" vertical="center"/>
    </xf>
    <xf numFmtId="0" fontId="58" fillId="0" borderId="35" xfId="0" applyFont="1" applyFill="1" applyBorder="1" applyAlignment="1">
      <alignment vertical="center" shrinkToFit="1"/>
    </xf>
    <xf numFmtId="176" fontId="64" fillId="0" borderId="22" xfId="0" applyNumberFormat="1" applyFont="1" applyFill="1" applyBorder="1" applyAlignment="1">
      <alignment vertical="center" wrapText="1" shrinkToFit="1"/>
    </xf>
    <xf numFmtId="176" fontId="64" fillId="0" borderId="22" xfId="0" applyNumberFormat="1" applyFont="1" applyFill="1" applyBorder="1" applyAlignment="1">
      <alignment vertical="center" shrinkToFit="1"/>
    </xf>
    <xf numFmtId="176" fontId="58" fillId="0" borderId="38" xfId="0" applyNumberFormat="1" applyFont="1" applyFill="1" applyBorder="1" applyAlignment="1">
      <alignment horizontal="center" vertical="center" shrinkToFit="1"/>
    </xf>
    <xf numFmtId="176" fontId="58" fillId="0" borderId="34" xfId="0" applyNumberFormat="1" applyFont="1" applyFill="1" applyBorder="1" applyAlignment="1">
      <alignment horizontal="center" vertical="center" shrinkToFit="1"/>
    </xf>
    <xf numFmtId="176" fontId="58" fillId="0" borderId="34" xfId="0" applyNumberFormat="1" applyFont="1" applyFill="1" applyBorder="1" applyAlignment="1">
      <alignment vertical="center" shrinkToFit="1"/>
    </xf>
    <xf numFmtId="176" fontId="58" fillId="0" borderId="63" xfId="0" applyNumberFormat="1" applyFont="1" applyFill="1" applyBorder="1" applyAlignment="1">
      <alignment vertical="center" shrinkToFit="1"/>
    </xf>
    <xf numFmtId="176" fontId="58" fillId="0" borderId="40" xfId="0" applyNumberFormat="1" applyFont="1" applyFill="1" applyBorder="1" applyAlignment="1">
      <alignment vertical="center" shrinkToFit="1"/>
    </xf>
    <xf numFmtId="176" fontId="58" fillId="0" borderId="40" xfId="0" applyNumberFormat="1" applyFont="1" applyFill="1" applyBorder="1" applyAlignment="1">
      <alignment horizontal="center" vertical="center" shrinkToFit="1"/>
    </xf>
    <xf numFmtId="176" fontId="58" fillId="0" borderId="35" xfId="0" applyNumberFormat="1" applyFont="1" applyFill="1" applyBorder="1" applyAlignment="1">
      <alignment horizontal="center" vertical="center" shrinkToFit="1"/>
    </xf>
    <xf numFmtId="176" fontId="58" fillId="0" borderId="22" xfId="0" applyNumberFormat="1" applyFont="1" applyFill="1" applyBorder="1" applyAlignment="1">
      <alignment vertical="center" shrinkToFit="1"/>
    </xf>
    <xf numFmtId="0" fontId="58" fillId="0" borderId="31" xfId="0" applyFont="1" applyFill="1" applyBorder="1" applyAlignment="1">
      <alignment horizontal="center" vertical="center" shrinkToFit="1"/>
    </xf>
    <xf numFmtId="176" fontId="58" fillId="0" borderId="38" xfId="0" applyNumberFormat="1" applyFont="1" applyFill="1" applyBorder="1" applyAlignment="1">
      <alignment vertical="center" shrinkToFit="1"/>
    </xf>
    <xf numFmtId="176" fontId="58" fillId="0" borderId="33" xfId="0" applyNumberFormat="1" applyFont="1" applyFill="1" applyBorder="1" applyAlignment="1">
      <alignment horizontal="center" vertical="center" shrinkToFit="1"/>
    </xf>
    <xf numFmtId="176" fontId="58" fillId="0" borderId="32" xfId="0" applyNumberFormat="1" applyFont="1" applyFill="1" applyBorder="1" applyAlignment="1">
      <alignment vertical="center" shrinkToFit="1"/>
    </xf>
    <xf numFmtId="182" fontId="58" fillId="0" borderId="21" xfId="0" applyNumberFormat="1" applyFont="1" applyFill="1" applyBorder="1" applyAlignment="1">
      <alignment horizontal="center" vertical="center"/>
    </xf>
    <xf numFmtId="182" fontId="58" fillId="0" borderId="22" xfId="0" applyNumberFormat="1" applyFont="1" applyFill="1" applyBorder="1" applyAlignment="1">
      <alignment horizontal="center" vertical="center"/>
    </xf>
    <xf numFmtId="182" fontId="58" fillId="0" borderId="25" xfId="0" applyNumberFormat="1" applyFont="1" applyFill="1" applyBorder="1" applyAlignment="1">
      <alignment horizontal="center" vertical="center"/>
    </xf>
    <xf numFmtId="182" fontId="58" fillId="0" borderId="26" xfId="0" applyNumberFormat="1" applyFont="1" applyFill="1" applyBorder="1" applyAlignment="1">
      <alignment horizontal="center" vertical="center"/>
    </xf>
    <xf numFmtId="181" fontId="58" fillId="0" borderId="25" xfId="0" applyNumberFormat="1" applyFont="1" applyFill="1" applyBorder="1" applyAlignment="1">
      <alignment horizontal="center" vertical="center"/>
    </xf>
    <xf numFmtId="181" fontId="58" fillId="0" borderId="26" xfId="0" applyNumberFormat="1" applyFont="1" applyFill="1" applyBorder="1" applyAlignment="1">
      <alignment horizontal="center" vertical="center"/>
    </xf>
    <xf numFmtId="181" fontId="58" fillId="0" borderId="50" xfId="0" applyNumberFormat="1" applyFont="1" applyFill="1" applyBorder="1" applyAlignment="1">
      <alignment horizontal="center" vertical="center"/>
    </xf>
    <xf numFmtId="181" fontId="58" fillId="0" borderId="51" xfId="0" applyNumberFormat="1" applyFont="1" applyFill="1" applyBorder="1" applyAlignment="1">
      <alignment vertical="center"/>
    </xf>
    <xf numFmtId="181" fontId="58" fillId="0" borderId="50" xfId="0" applyNumberFormat="1" applyFont="1" applyFill="1" applyBorder="1" applyAlignment="1">
      <alignment vertical="center"/>
    </xf>
    <xf numFmtId="181" fontId="58" fillId="0" borderId="58" xfId="0" applyNumberFormat="1" applyFont="1" applyFill="1" applyBorder="1" applyAlignment="1">
      <alignment vertical="center"/>
    </xf>
    <xf numFmtId="181" fontId="58" fillId="0" borderId="59" xfId="0" applyNumberFormat="1" applyFont="1" applyFill="1" applyBorder="1" applyAlignment="1">
      <alignment vertical="center"/>
    </xf>
    <xf numFmtId="0" fontId="58" fillId="35" borderId="0" xfId="0" applyFont="1" applyFill="1" applyBorder="1" applyAlignment="1">
      <alignment horizontal="distributed" vertical="center" indent="1"/>
    </xf>
    <xf numFmtId="179" fontId="58" fillId="35" borderId="0" xfId="0" applyNumberFormat="1" applyFont="1" applyFill="1" applyBorder="1" applyAlignment="1">
      <alignment horizontal="center" vertical="center" shrinkToFit="1"/>
    </xf>
    <xf numFmtId="181" fontId="58" fillId="35" borderId="0" xfId="0" applyNumberFormat="1" applyFont="1" applyFill="1" applyBorder="1" applyAlignment="1">
      <alignment vertical="center"/>
    </xf>
    <xf numFmtId="178" fontId="58" fillId="35" borderId="47" xfId="0" applyNumberFormat="1" applyFont="1" applyFill="1" applyBorder="1" applyAlignment="1">
      <alignment horizontal="center" vertical="center" shrinkToFit="1"/>
    </xf>
    <xf numFmtId="178" fontId="58" fillId="35" borderId="48" xfId="0" applyNumberFormat="1" applyFont="1" applyFill="1" applyBorder="1" applyAlignment="1">
      <alignment horizontal="center" vertical="center" shrinkToFit="1"/>
    </xf>
    <xf numFmtId="178" fontId="58" fillId="35" borderId="90" xfId="0" applyNumberFormat="1" applyFont="1" applyFill="1" applyBorder="1" applyAlignment="1">
      <alignment horizontal="center" vertical="center" shrinkToFit="1"/>
    </xf>
    <xf numFmtId="179" fontId="58" fillId="35" borderId="69" xfId="0" applyNumberFormat="1" applyFont="1" applyFill="1" applyBorder="1" applyAlignment="1">
      <alignment horizontal="center" vertical="center" shrinkToFit="1"/>
    </xf>
    <xf numFmtId="178" fontId="58" fillId="35" borderId="91" xfId="0" applyNumberFormat="1" applyFont="1" applyFill="1" applyBorder="1" applyAlignment="1">
      <alignment horizontal="center" vertical="center" shrinkToFit="1"/>
    </xf>
    <xf numFmtId="176" fontId="58" fillId="33" borderId="66" xfId="0" applyNumberFormat="1" applyFont="1" applyFill="1" applyBorder="1" applyAlignment="1">
      <alignment vertical="center" shrinkToFit="1"/>
    </xf>
    <xf numFmtId="176" fontId="58" fillId="33" borderId="67" xfId="0" applyNumberFormat="1" applyFont="1" applyFill="1" applyBorder="1" applyAlignment="1">
      <alignment vertical="center" shrinkToFit="1"/>
    </xf>
    <xf numFmtId="176" fontId="58" fillId="33" borderId="68" xfId="0" applyNumberFormat="1" applyFont="1" applyFill="1" applyBorder="1" applyAlignment="1">
      <alignment vertical="center" shrinkToFit="1"/>
    </xf>
    <xf numFmtId="176" fontId="58" fillId="35" borderId="25" xfId="50" applyNumberFormat="1" applyFont="1" applyFill="1" applyBorder="1" applyAlignment="1">
      <alignment horizontal="right" vertical="center" shrinkToFit="1"/>
    </xf>
    <xf numFmtId="176" fontId="58" fillId="35" borderId="39" xfId="0" applyNumberFormat="1" applyFont="1" applyFill="1" applyBorder="1" applyAlignment="1">
      <alignment horizontal="right" vertical="center" shrinkToFit="1"/>
    </xf>
    <xf numFmtId="0" fontId="59" fillId="35" borderId="22" xfId="0" applyFont="1" applyFill="1" applyBorder="1" applyAlignment="1">
      <alignment vertical="center" wrapText="1" shrinkToFit="1"/>
    </xf>
    <xf numFmtId="0" fontId="65" fillId="35" borderId="41" xfId="0" applyFont="1" applyFill="1" applyBorder="1" applyAlignment="1">
      <alignment vertical="center" wrapText="1" shrinkToFit="1"/>
    </xf>
    <xf numFmtId="176" fontId="59" fillId="0" borderId="26" xfId="0" applyNumberFormat="1" applyFont="1" applyFill="1" applyBorder="1" applyAlignment="1">
      <alignment vertical="center" wrapText="1" shrinkToFit="1"/>
    </xf>
    <xf numFmtId="176" fontId="66" fillId="35" borderId="26" xfId="0" applyNumberFormat="1" applyFont="1" applyFill="1" applyBorder="1" applyAlignment="1">
      <alignment horizontal="left" vertical="center" wrapText="1" shrinkToFit="1"/>
    </xf>
    <xf numFmtId="176" fontId="59" fillId="35" borderId="41" xfId="0" applyNumberFormat="1" applyFont="1" applyFill="1" applyBorder="1" applyAlignment="1">
      <alignment vertical="center" shrinkToFit="1"/>
    </xf>
    <xf numFmtId="176" fontId="58" fillId="33" borderId="25" xfId="50" applyNumberFormat="1" applyFont="1" applyFill="1" applyBorder="1" applyAlignment="1">
      <alignment horizontal="center" vertical="center" shrinkToFit="1"/>
    </xf>
    <xf numFmtId="176" fontId="58" fillId="33" borderId="29" xfId="50" applyNumberFormat="1" applyFont="1" applyFill="1" applyBorder="1" applyAlignment="1">
      <alignment horizontal="center" vertical="center" shrinkToFit="1"/>
    </xf>
    <xf numFmtId="176" fontId="58" fillId="33" borderId="36" xfId="0" applyNumberFormat="1" applyFont="1" applyFill="1" applyBorder="1" applyAlignment="1">
      <alignment horizontal="right" vertical="center" shrinkToFit="1"/>
    </xf>
    <xf numFmtId="176" fontId="58" fillId="33" borderId="35" xfId="0" applyNumberFormat="1" applyFont="1" applyFill="1" applyBorder="1" applyAlignment="1">
      <alignment horizontal="right" vertical="center" shrinkToFit="1"/>
    </xf>
    <xf numFmtId="0" fontId="58" fillId="35" borderId="45" xfId="0" applyFont="1" applyFill="1" applyBorder="1" applyAlignment="1">
      <alignment horizontal="center" vertical="center" shrinkToFit="1"/>
    </xf>
    <xf numFmtId="0" fontId="58" fillId="35" borderId="47" xfId="0" applyFont="1" applyFill="1" applyBorder="1" applyAlignment="1">
      <alignment horizontal="center" vertical="center" shrinkToFit="1"/>
    </xf>
    <xf numFmtId="178" fontId="58" fillId="35" borderId="92" xfId="0" applyNumberFormat="1" applyFont="1" applyFill="1" applyBorder="1" applyAlignment="1">
      <alignment horizontal="center" vertical="center" shrinkToFit="1"/>
    </xf>
    <xf numFmtId="178" fontId="58" fillId="35" borderId="79" xfId="0" applyNumberFormat="1" applyFont="1" applyFill="1" applyBorder="1" applyAlignment="1">
      <alignment horizontal="center" vertical="center" shrinkToFit="1"/>
    </xf>
    <xf numFmtId="178" fontId="58" fillId="35" borderId="80" xfId="0" applyNumberFormat="1" applyFont="1" applyFill="1" applyBorder="1" applyAlignment="1">
      <alignment horizontal="center" vertical="center" shrinkToFit="1"/>
    </xf>
    <xf numFmtId="0" fontId="58" fillId="35" borderId="60" xfId="0" applyFont="1" applyFill="1" applyBorder="1" applyAlignment="1">
      <alignment horizontal="center" vertical="center" shrinkToFit="1"/>
    </xf>
    <xf numFmtId="0" fontId="58" fillId="35" borderId="61" xfId="0" applyFont="1" applyFill="1" applyBorder="1" applyAlignment="1">
      <alignment horizontal="center" vertical="center" shrinkToFit="1"/>
    </xf>
    <xf numFmtId="176" fontId="58" fillId="33" borderId="79" xfId="0" applyNumberFormat="1" applyFont="1" applyFill="1" applyBorder="1" applyAlignment="1">
      <alignment horizontal="right" vertical="center" shrinkToFit="1"/>
    </xf>
    <xf numFmtId="179" fontId="58" fillId="33" borderId="36" xfId="0" applyNumberFormat="1" applyFont="1" applyFill="1" applyBorder="1" applyAlignment="1">
      <alignment horizontal="right" vertical="center" shrinkToFit="1"/>
    </xf>
    <xf numFmtId="176" fontId="58" fillId="35" borderId="25" xfId="50" applyNumberFormat="1" applyFont="1" applyFill="1" applyBorder="1" applyAlignment="1">
      <alignment horizontal="center" vertical="center" shrinkToFit="1"/>
    </xf>
    <xf numFmtId="176" fontId="58" fillId="35" borderId="29" xfId="50" applyNumberFormat="1" applyFont="1" applyFill="1" applyBorder="1" applyAlignment="1">
      <alignment horizontal="center" vertical="center" shrinkToFit="1"/>
    </xf>
    <xf numFmtId="176" fontId="58" fillId="0" borderId="68" xfId="0" applyNumberFormat="1" applyFont="1" applyFill="1" applyBorder="1" applyAlignment="1">
      <alignment vertical="center" shrinkToFit="1"/>
    </xf>
    <xf numFmtId="0" fontId="59" fillId="0" borderId="26" xfId="0" applyFont="1" applyFill="1" applyBorder="1" applyAlignment="1">
      <alignment vertical="center" wrapText="1" shrinkToFit="1"/>
    </xf>
    <xf numFmtId="0" fontId="59" fillId="0" borderId="22" xfId="0" applyFont="1" applyFill="1" applyBorder="1" applyAlignment="1">
      <alignment vertical="center" wrapText="1" shrinkToFit="1"/>
    </xf>
    <xf numFmtId="178" fontId="58" fillId="35" borderId="37" xfId="0" applyNumberFormat="1" applyFont="1" applyFill="1" applyBorder="1" applyAlignment="1">
      <alignment horizontal="center" vertical="center" shrinkToFit="1"/>
    </xf>
    <xf numFmtId="178" fontId="58" fillId="35" borderId="69" xfId="0" applyNumberFormat="1" applyFont="1" applyFill="1" applyBorder="1" applyAlignment="1">
      <alignment horizontal="center" vertical="center" shrinkToFit="1"/>
    </xf>
    <xf numFmtId="0" fontId="66" fillId="35" borderId="22" xfId="0" applyFont="1" applyFill="1" applyBorder="1" applyAlignment="1">
      <alignment vertical="center" wrapText="1" shrinkToFit="1"/>
    </xf>
    <xf numFmtId="0" fontId="58" fillId="0" borderId="19" xfId="0" applyFont="1" applyFill="1" applyBorder="1" applyAlignment="1">
      <alignment horizontal="center" vertical="center" shrinkToFit="1"/>
    </xf>
    <xf numFmtId="178" fontId="58" fillId="35" borderId="36" xfId="0" applyNumberFormat="1" applyFont="1" applyFill="1" applyBorder="1" applyAlignment="1">
      <alignment horizontal="right" vertical="center" shrinkToFit="1"/>
    </xf>
    <xf numFmtId="179" fontId="58" fillId="35" borderId="37" xfId="0" applyNumberFormat="1" applyFont="1" applyFill="1" applyBorder="1" applyAlignment="1">
      <alignment horizontal="right" vertical="center" shrinkToFit="1"/>
    </xf>
    <xf numFmtId="178" fontId="58" fillId="35" borderId="39" xfId="0" applyNumberFormat="1" applyFont="1" applyFill="1" applyBorder="1" applyAlignment="1">
      <alignment horizontal="right" vertical="center" shrinkToFit="1"/>
    </xf>
    <xf numFmtId="178" fontId="58" fillId="35" borderId="26" xfId="0" applyNumberFormat="1" applyFont="1" applyFill="1" applyBorder="1" applyAlignment="1">
      <alignment horizontal="right" vertical="center" shrinkToFit="1"/>
    </xf>
    <xf numFmtId="178" fontId="58" fillId="35" borderId="28" xfId="0" applyNumberFormat="1" applyFont="1" applyFill="1" applyBorder="1" applyAlignment="1">
      <alignment horizontal="right" vertical="center" shrinkToFit="1"/>
    </xf>
    <xf numFmtId="178" fontId="58" fillId="35" borderId="30" xfId="0" applyNumberFormat="1" applyFont="1" applyFill="1" applyBorder="1" applyAlignment="1">
      <alignment horizontal="right" vertical="center" shrinkToFit="1"/>
    </xf>
    <xf numFmtId="0" fontId="58" fillId="35" borderId="0" xfId="0" applyFont="1" applyFill="1" applyAlignment="1">
      <alignment horizontal="center" vertical="center" wrapText="1"/>
    </xf>
    <xf numFmtId="176" fontId="59" fillId="35" borderId="26" xfId="0" applyNumberFormat="1" applyFont="1" applyFill="1" applyBorder="1" applyAlignment="1">
      <alignment vertical="center" wrapText="1" shrinkToFit="1"/>
    </xf>
    <xf numFmtId="0" fontId="58" fillId="35" borderId="62" xfId="0" applyFont="1" applyFill="1" applyBorder="1" applyAlignment="1">
      <alignment vertical="center" wrapText="1" shrinkToFit="1"/>
    </xf>
    <xf numFmtId="176" fontId="59" fillId="35" borderId="41" xfId="0" applyNumberFormat="1" applyFont="1" applyFill="1" applyBorder="1" applyAlignment="1">
      <alignment vertical="center" wrapText="1" shrinkToFit="1"/>
    </xf>
    <xf numFmtId="176" fontId="59" fillId="35" borderId="26" xfId="0" applyNumberFormat="1" applyFont="1" applyFill="1" applyBorder="1" applyAlignment="1">
      <alignment vertical="center" shrinkToFit="1"/>
    </xf>
    <xf numFmtId="0" fontId="58" fillId="35" borderId="23" xfId="0" applyFont="1" applyFill="1" applyBorder="1" applyAlignment="1">
      <alignment vertical="center" wrapText="1" shrinkToFit="1"/>
    </xf>
    <xf numFmtId="0" fontId="58" fillId="35" borderId="93" xfId="0" applyFont="1" applyFill="1" applyBorder="1" applyAlignment="1">
      <alignment vertical="center"/>
    </xf>
    <xf numFmtId="0" fontId="58" fillId="35" borderId="31" xfId="0" applyFont="1" applyFill="1" applyBorder="1" applyAlignment="1">
      <alignment horizontal="center" vertical="center" wrapText="1"/>
    </xf>
    <xf numFmtId="0" fontId="58" fillId="35" borderId="19" xfId="0" applyFont="1" applyFill="1" applyBorder="1" applyAlignment="1">
      <alignment vertical="center" wrapText="1" shrinkToFit="1"/>
    </xf>
    <xf numFmtId="176" fontId="58" fillId="35" borderId="47" xfId="0" applyNumberFormat="1" applyFont="1" applyFill="1" applyBorder="1" applyAlignment="1">
      <alignment vertical="center" shrinkToFit="1"/>
    </xf>
    <xf numFmtId="176" fontId="58" fillId="35" borderId="94" xfId="0" applyNumberFormat="1" applyFont="1" applyFill="1" applyBorder="1" applyAlignment="1">
      <alignment vertical="center" shrinkToFit="1"/>
    </xf>
    <xf numFmtId="176" fontId="58" fillId="35" borderId="94" xfId="0" applyNumberFormat="1" applyFont="1" applyFill="1" applyBorder="1" applyAlignment="1">
      <alignment horizontal="center" vertical="center" shrinkToFit="1"/>
    </xf>
    <xf numFmtId="176" fontId="58" fillId="35" borderId="23" xfId="0" applyNumberFormat="1" applyFont="1" applyFill="1" applyBorder="1" applyAlignment="1">
      <alignment vertical="center" shrinkToFit="1"/>
    </xf>
    <xf numFmtId="176" fontId="58" fillId="35" borderId="95" xfId="0" applyNumberFormat="1" applyFont="1" applyFill="1" applyBorder="1" applyAlignment="1">
      <alignment vertical="center" shrinkToFit="1"/>
    </xf>
    <xf numFmtId="176" fontId="58" fillId="35" borderId="62" xfId="0" applyNumberFormat="1" applyFont="1" applyFill="1" applyBorder="1" applyAlignment="1">
      <alignment vertical="center" shrinkToFit="1"/>
    </xf>
    <xf numFmtId="176" fontId="58" fillId="35" borderId="23" xfId="0" applyNumberFormat="1" applyFont="1" applyFill="1" applyBorder="1" applyAlignment="1">
      <alignment horizontal="center" vertical="center" shrinkToFit="1"/>
    </xf>
    <xf numFmtId="0" fontId="58" fillId="35" borderId="65" xfId="0" applyFont="1" applyFill="1" applyBorder="1" applyAlignment="1">
      <alignment vertical="center" wrapText="1" shrinkToFit="1"/>
    </xf>
    <xf numFmtId="0" fontId="58" fillId="35" borderId="27" xfId="0" applyFont="1" applyFill="1" applyBorder="1" applyAlignment="1">
      <alignment vertical="center" wrapText="1" shrinkToFit="1"/>
    </xf>
    <xf numFmtId="176" fontId="58" fillId="35" borderId="96" xfId="0" applyNumberFormat="1" applyFont="1" applyFill="1" applyBorder="1" applyAlignment="1">
      <alignment vertical="center" shrinkToFit="1"/>
    </xf>
    <xf numFmtId="176" fontId="58" fillId="35" borderId="65" xfId="0" applyNumberFormat="1" applyFont="1" applyFill="1" applyBorder="1" applyAlignment="1">
      <alignment vertical="center" shrinkToFit="1"/>
    </xf>
    <xf numFmtId="176" fontId="58" fillId="35" borderId="65" xfId="0" applyNumberFormat="1" applyFont="1" applyFill="1" applyBorder="1" applyAlignment="1">
      <alignment horizontal="center" vertical="center" shrinkToFit="1"/>
    </xf>
    <xf numFmtId="186" fontId="58" fillId="35" borderId="76" xfId="0" applyNumberFormat="1" applyFont="1" applyFill="1" applyBorder="1" applyAlignment="1">
      <alignment vertical="center"/>
    </xf>
    <xf numFmtId="186" fontId="58" fillId="35" borderId="31" xfId="0" applyNumberFormat="1" applyFont="1" applyFill="1" applyBorder="1" applyAlignment="1">
      <alignment vertical="center"/>
    </xf>
    <xf numFmtId="0" fontId="58" fillId="35" borderId="27" xfId="0" applyFont="1" applyFill="1" applyBorder="1" applyAlignment="1">
      <alignment horizontal="center" vertical="center" wrapText="1" shrinkToFit="1"/>
    </xf>
    <xf numFmtId="186" fontId="58" fillId="35" borderId="60" xfId="0" applyNumberFormat="1" applyFont="1" applyFill="1" applyBorder="1" applyAlignment="1">
      <alignment vertical="center"/>
    </xf>
    <xf numFmtId="186" fontId="58" fillId="35" borderId="0" xfId="0" applyNumberFormat="1" applyFont="1" applyFill="1" applyAlignment="1">
      <alignment vertical="center"/>
    </xf>
    <xf numFmtId="0" fontId="58" fillId="35" borderId="19" xfId="0" applyFont="1" applyFill="1" applyBorder="1" applyAlignment="1">
      <alignment vertical="center" shrinkToFit="1"/>
    </xf>
    <xf numFmtId="0" fontId="58" fillId="35" borderId="23" xfId="0" applyFont="1" applyFill="1" applyBorder="1" applyAlignment="1">
      <alignment vertical="center" shrinkToFit="1"/>
    </xf>
    <xf numFmtId="185" fontId="58" fillId="0" borderId="73" xfId="0" applyNumberFormat="1" applyFont="1" applyBorder="1" applyAlignment="1">
      <alignment horizontal="left" vertical="center"/>
    </xf>
    <xf numFmtId="185" fontId="58" fillId="0" borderId="73" xfId="0" applyNumberFormat="1" applyFont="1" applyBorder="1" applyAlignment="1">
      <alignment horizontal="left" vertical="center" wrapText="1"/>
    </xf>
    <xf numFmtId="0" fontId="58" fillId="0" borderId="26" xfId="0" applyFont="1" applyFill="1" applyBorder="1" applyAlignment="1">
      <alignment vertical="center" shrinkToFit="1"/>
    </xf>
    <xf numFmtId="185" fontId="62" fillId="0" borderId="97" xfId="0" applyNumberFormat="1" applyFont="1" applyBorder="1" applyAlignment="1">
      <alignment horizontal="left" vertical="center" wrapText="1"/>
    </xf>
    <xf numFmtId="0" fontId="59" fillId="0" borderId="35" xfId="0" applyFont="1" applyFill="1" applyBorder="1" applyAlignment="1">
      <alignment vertical="center" wrapText="1" shrinkToFit="1"/>
    </xf>
    <xf numFmtId="185" fontId="58" fillId="0" borderId="73" xfId="0" applyNumberFormat="1" applyFont="1" applyBorder="1" applyAlignment="1">
      <alignment vertical="center" wrapText="1"/>
    </xf>
    <xf numFmtId="176" fontId="59" fillId="0" borderId="22" xfId="0" applyNumberFormat="1" applyFont="1" applyFill="1" applyBorder="1" applyAlignment="1">
      <alignment vertical="center" wrapText="1" shrinkToFit="1"/>
    </xf>
    <xf numFmtId="185" fontId="58" fillId="0" borderId="73" xfId="0" applyNumberFormat="1" applyFont="1" applyBorder="1" applyAlignment="1">
      <alignment vertical="center" shrinkToFit="1"/>
    </xf>
    <xf numFmtId="185" fontId="58" fillId="0" borderId="73" xfId="0" applyNumberFormat="1" applyFont="1" applyBorder="1" applyAlignment="1">
      <alignment horizontal="left" vertical="center" shrinkToFit="1"/>
    </xf>
    <xf numFmtId="185" fontId="58" fillId="0" borderId="60" xfId="0" applyNumberFormat="1" applyFont="1" applyBorder="1" applyAlignment="1">
      <alignment horizontal="left" vertical="center" shrinkToFit="1"/>
    </xf>
    <xf numFmtId="176" fontId="58" fillId="0" borderId="66" xfId="0" applyNumberFormat="1" applyFont="1" applyFill="1" applyBorder="1" applyAlignment="1">
      <alignment horizontal="right" vertical="center" shrinkToFit="1"/>
    </xf>
    <xf numFmtId="176" fontId="58" fillId="0" borderId="67" xfId="0" applyNumberFormat="1" applyFont="1" applyFill="1" applyBorder="1" applyAlignment="1">
      <alignment horizontal="right" vertical="center" shrinkToFit="1"/>
    </xf>
    <xf numFmtId="176" fontId="58" fillId="0" borderId="24" xfId="0" applyNumberFormat="1" applyFont="1" applyFill="1" applyBorder="1" applyAlignment="1">
      <alignment horizontal="right" vertical="center" shrinkToFit="1"/>
    </xf>
    <xf numFmtId="176" fontId="58" fillId="0" borderId="71" xfId="0" applyNumberFormat="1" applyFont="1" applyFill="1" applyBorder="1" applyAlignment="1">
      <alignment horizontal="right" vertical="center" shrinkToFit="1"/>
    </xf>
    <xf numFmtId="176" fontId="58" fillId="0" borderId="69" xfId="0" applyNumberFormat="1" applyFont="1" applyFill="1" applyBorder="1" applyAlignment="1">
      <alignment horizontal="right" vertical="center" shrinkToFit="1"/>
    </xf>
    <xf numFmtId="176" fontId="58" fillId="0" borderId="69" xfId="0" applyNumberFormat="1" applyFont="1" applyFill="1" applyBorder="1" applyAlignment="1">
      <alignment horizontal="center" vertical="center" shrinkToFit="1"/>
    </xf>
    <xf numFmtId="176" fontId="59" fillId="0" borderId="72" xfId="0" applyNumberFormat="1" applyFont="1" applyFill="1" applyBorder="1" applyAlignment="1">
      <alignment vertical="center" wrapText="1" shrinkToFit="1"/>
    </xf>
    <xf numFmtId="176" fontId="58" fillId="0" borderId="37" xfId="0" applyNumberFormat="1" applyFont="1" applyFill="1" applyBorder="1" applyAlignment="1">
      <alignment horizontal="right" vertical="center" shrinkToFit="1"/>
    </xf>
    <xf numFmtId="176" fontId="58" fillId="0" borderId="28" xfId="0" applyNumberFormat="1" applyFont="1" applyFill="1" applyBorder="1" applyAlignment="1">
      <alignment horizontal="right" vertical="center" shrinkToFit="1"/>
    </xf>
    <xf numFmtId="176" fontId="58" fillId="35" borderId="38" xfId="0" applyNumberFormat="1" applyFont="1" applyFill="1" applyBorder="1" applyAlignment="1">
      <alignment horizontal="right" vertical="center" shrinkToFit="1"/>
    </xf>
    <xf numFmtId="176" fontId="58" fillId="35" borderId="34" xfId="0" applyNumberFormat="1" applyFont="1" applyFill="1" applyBorder="1" applyAlignment="1">
      <alignment horizontal="right" vertical="center" shrinkToFit="1"/>
    </xf>
    <xf numFmtId="0" fontId="58" fillId="35" borderId="23" xfId="0" applyFont="1" applyFill="1" applyBorder="1" applyAlignment="1">
      <alignment horizontal="center" vertical="center"/>
    </xf>
    <xf numFmtId="176" fontId="58" fillId="33" borderId="98" xfId="50" applyNumberFormat="1" applyFont="1" applyFill="1" applyBorder="1" applyAlignment="1">
      <alignment vertical="center" shrinkToFit="1"/>
    </xf>
    <xf numFmtId="176" fontId="58" fillId="0" borderId="33" xfId="0" applyNumberFormat="1" applyFont="1" applyFill="1" applyBorder="1" applyAlignment="1">
      <alignment horizontal="right" vertical="center" shrinkToFit="1"/>
    </xf>
    <xf numFmtId="0" fontId="66" fillId="33" borderId="22" xfId="0" applyFont="1" applyFill="1" applyBorder="1" applyAlignment="1">
      <alignment vertical="center" wrapText="1" shrinkToFit="1"/>
    </xf>
    <xf numFmtId="176" fontId="58" fillId="33" borderId="67" xfId="0" applyNumberFormat="1" applyFont="1" applyFill="1" applyBorder="1" applyAlignment="1">
      <alignment horizontal="center" vertical="center" shrinkToFit="1"/>
    </xf>
    <xf numFmtId="176" fontId="58" fillId="33" borderId="28" xfId="0" applyNumberFormat="1" applyFont="1" applyFill="1" applyBorder="1" applyAlignment="1">
      <alignment horizontal="right" vertical="center" shrinkToFit="1"/>
    </xf>
    <xf numFmtId="179" fontId="58" fillId="35" borderId="36" xfId="0" applyNumberFormat="1" applyFont="1" applyFill="1" applyBorder="1" applyAlignment="1">
      <alignment horizontal="center" vertical="center" shrinkToFit="1"/>
    </xf>
    <xf numFmtId="176" fontId="58" fillId="35" borderId="20" xfId="50" applyNumberFormat="1" applyFont="1" applyFill="1" applyBorder="1" applyAlignment="1">
      <alignment horizontal="right" vertical="center" shrinkToFit="1"/>
    </xf>
    <xf numFmtId="176" fontId="58" fillId="35" borderId="24" xfId="50" applyNumberFormat="1" applyFont="1" applyFill="1" applyBorder="1" applyAlignment="1">
      <alignment horizontal="right" vertical="center" shrinkToFit="1"/>
    </xf>
    <xf numFmtId="0" fontId="59" fillId="35" borderId="26" xfId="0" applyFont="1" applyFill="1" applyBorder="1" applyAlignment="1">
      <alignment vertical="center" shrinkToFit="1"/>
    </xf>
    <xf numFmtId="176" fontId="58" fillId="35" borderId="32" xfId="50" applyNumberFormat="1" applyFont="1" applyFill="1" applyBorder="1" applyAlignment="1">
      <alignment horizontal="right" vertical="center" shrinkToFit="1"/>
    </xf>
    <xf numFmtId="176" fontId="58" fillId="35" borderId="33" xfId="50" applyNumberFormat="1" applyFont="1" applyFill="1" applyBorder="1" applyAlignment="1">
      <alignment horizontal="right" vertical="center" shrinkToFit="1"/>
    </xf>
    <xf numFmtId="176" fontId="58" fillId="35" borderId="34" xfId="50" applyNumberFormat="1" applyFont="1" applyFill="1" applyBorder="1" applyAlignment="1">
      <alignment horizontal="right" vertical="center" shrinkToFit="1"/>
    </xf>
    <xf numFmtId="176" fontId="59" fillId="35" borderId="39" xfId="0" applyNumberFormat="1" applyFont="1" applyFill="1" applyBorder="1" applyAlignment="1">
      <alignment vertical="center" shrinkToFit="1"/>
    </xf>
    <xf numFmtId="176" fontId="58" fillId="35" borderId="28" xfId="0" applyNumberFormat="1" applyFont="1" applyFill="1" applyBorder="1" applyAlignment="1">
      <alignment horizontal="right" vertical="center" shrinkToFit="1"/>
    </xf>
    <xf numFmtId="176" fontId="59" fillId="35" borderId="30" xfId="0" applyNumberFormat="1" applyFont="1" applyFill="1" applyBorder="1" applyAlignment="1">
      <alignment vertical="center" shrinkToFit="1"/>
    </xf>
    <xf numFmtId="0" fontId="62" fillId="35" borderId="19" xfId="0" applyFont="1" applyFill="1" applyBorder="1" applyAlignment="1">
      <alignment horizontal="center" vertical="center" wrapText="1" shrinkToFit="1"/>
    </xf>
    <xf numFmtId="0" fontId="59" fillId="35" borderId="23" xfId="0" applyFont="1" applyFill="1" applyBorder="1" applyAlignment="1">
      <alignment horizontal="center" vertical="center" wrapText="1" shrinkToFit="1"/>
    </xf>
    <xf numFmtId="0" fontId="67" fillId="35" borderId="65" xfId="0" applyFont="1" applyFill="1" applyBorder="1" applyAlignment="1">
      <alignment horizontal="center" vertical="center" shrinkToFit="1"/>
    </xf>
    <xf numFmtId="176" fontId="58" fillId="35" borderId="66" xfId="0" applyNumberFormat="1" applyFont="1" applyFill="1" applyBorder="1" applyAlignment="1">
      <alignment horizontal="right" vertical="center" shrinkToFit="1"/>
    </xf>
    <xf numFmtId="176" fontId="58" fillId="35" borderId="68" xfId="0" applyNumberFormat="1" applyFont="1" applyFill="1" applyBorder="1" applyAlignment="1">
      <alignment horizontal="right" vertical="center" shrinkToFit="1"/>
    </xf>
    <xf numFmtId="0" fontId="62" fillId="35" borderId="65" xfId="0" applyFont="1" applyFill="1" applyBorder="1" applyAlignment="1">
      <alignment horizontal="center" vertical="center" wrapText="1" shrinkToFit="1"/>
    </xf>
    <xf numFmtId="0" fontId="67" fillId="35" borderId="27" xfId="0" applyFont="1" applyFill="1" applyBorder="1" applyAlignment="1">
      <alignment horizontal="center" vertical="center" shrinkToFit="1"/>
    </xf>
    <xf numFmtId="176" fontId="58" fillId="35" borderId="30" xfId="0" applyNumberFormat="1" applyFont="1" applyFill="1" applyBorder="1" applyAlignment="1">
      <alignment horizontal="left" vertical="center" shrinkToFit="1"/>
    </xf>
    <xf numFmtId="176" fontId="58" fillId="33" borderId="21" xfId="50" applyNumberFormat="1" applyFont="1" applyFill="1" applyBorder="1" applyAlignment="1">
      <alignment horizontal="center" vertical="center" shrinkToFit="1"/>
    </xf>
    <xf numFmtId="0" fontId="59" fillId="0" borderId="22" xfId="0" applyFont="1" applyFill="1" applyBorder="1" applyAlignment="1">
      <alignment vertical="center" wrapText="1"/>
    </xf>
    <xf numFmtId="0" fontId="58" fillId="0" borderId="23" xfId="0" applyFont="1" applyFill="1" applyBorder="1" applyAlignment="1">
      <alignment horizontal="center" vertical="center" shrinkToFit="1"/>
    </xf>
    <xf numFmtId="0" fontId="59" fillId="35" borderId="23" xfId="0" applyFont="1" applyFill="1" applyBorder="1" applyAlignment="1">
      <alignment horizontal="right" vertical="center" wrapText="1" shrinkToFit="1"/>
    </xf>
    <xf numFmtId="0" fontId="59" fillId="35" borderId="23" xfId="0" applyFont="1" applyFill="1" applyBorder="1" applyAlignment="1">
      <alignment horizontal="right" vertical="center" shrinkToFit="1"/>
    </xf>
    <xf numFmtId="0" fontId="62" fillId="35" borderId="23" xfId="0" applyFont="1" applyFill="1" applyBorder="1" applyAlignment="1">
      <alignment horizontal="center" vertical="center" wrapText="1" shrinkToFit="1"/>
    </xf>
    <xf numFmtId="178" fontId="58" fillId="0" borderId="29" xfId="0" applyNumberFormat="1" applyFont="1" applyFill="1" applyBorder="1" applyAlignment="1">
      <alignment horizontal="center" vertical="center" shrinkToFit="1"/>
    </xf>
    <xf numFmtId="176" fontId="58" fillId="33" borderId="21" xfId="0" applyNumberFormat="1" applyFont="1" applyFill="1" applyBorder="1" applyAlignment="1">
      <alignment horizontal="center" vertical="center" shrinkToFit="1"/>
    </xf>
    <xf numFmtId="0" fontId="58" fillId="33" borderId="23" xfId="0" applyFont="1" applyFill="1" applyBorder="1" applyAlignment="1">
      <alignment horizontal="right" vertical="center" wrapText="1" shrinkToFit="1"/>
    </xf>
    <xf numFmtId="0" fontId="58" fillId="33" borderId="23" xfId="0" applyFont="1" applyFill="1" applyBorder="1" applyAlignment="1">
      <alignment horizontal="left" vertical="center" wrapText="1" shrinkToFit="1"/>
    </xf>
    <xf numFmtId="0" fontId="58" fillId="33" borderId="70" xfId="0" applyFont="1" applyFill="1" applyBorder="1" applyAlignment="1">
      <alignment horizontal="center" vertical="center" shrinkToFit="1"/>
    </xf>
    <xf numFmtId="176" fontId="58" fillId="33" borderId="71" xfId="0" applyNumberFormat="1" applyFont="1" applyFill="1" applyBorder="1" applyAlignment="1">
      <alignment vertical="center" shrinkToFit="1"/>
    </xf>
    <xf numFmtId="176" fontId="58" fillId="33" borderId="69" xfId="0" applyNumberFormat="1" applyFont="1" applyFill="1" applyBorder="1" applyAlignment="1">
      <alignment vertical="center" shrinkToFit="1"/>
    </xf>
    <xf numFmtId="176" fontId="58" fillId="33" borderId="72" xfId="0" applyNumberFormat="1" applyFont="1" applyFill="1" applyBorder="1" applyAlignment="1">
      <alignment vertical="center" shrinkToFit="1"/>
    </xf>
    <xf numFmtId="176" fontId="58" fillId="33" borderId="80" xfId="0" applyNumberFormat="1" applyFont="1" applyFill="1" applyBorder="1" applyAlignment="1">
      <alignment vertical="center" shrinkToFit="1"/>
    </xf>
    <xf numFmtId="179" fontId="58" fillId="0" borderId="37" xfId="0" applyNumberFormat="1" applyFont="1" applyFill="1" applyBorder="1" applyAlignment="1">
      <alignment horizontal="center" vertical="center" shrinkToFit="1"/>
    </xf>
    <xf numFmtId="179" fontId="58" fillId="33" borderId="21" xfId="0" applyNumberFormat="1" applyFont="1" applyFill="1" applyBorder="1" applyAlignment="1">
      <alignment horizontal="center" vertical="center" shrinkToFit="1"/>
    </xf>
    <xf numFmtId="0" fontId="58" fillId="0" borderId="22" xfId="0" applyFont="1" applyFill="1" applyBorder="1" applyAlignment="1">
      <alignment vertical="center" shrinkToFit="1"/>
    </xf>
    <xf numFmtId="0" fontId="58" fillId="35" borderId="19" xfId="0" applyFont="1" applyFill="1" applyBorder="1" applyAlignment="1">
      <alignment horizontal="distributed" vertical="center" shrinkToFit="1"/>
    </xf>
    <xf numFmtId="0" fontId="58" fillId="35" borderId="23" xfId="0" applyFont="1" applyFill="1" applyBorder="1" applyAlignment="1">
      <alignment horizontal="distributed" vertical="center" shrinkToFit="1"/>
    </xf>
    <xf numFmtId="176" fontId="64" fillId="35" borderId="26" xfId="0" applyNumberFormat="1" applyFont="1" applyFill="1" applyBorder="1" applyAlignment="1">
      <alignment vertical="center" wrapText="1" shrinkToFit="1"/>
    </xf>
    <xf numFmtId="0" fontId="58" fillId="35" borderId="65" xfId="0" applyFont="1" applyFill="1" applyBorder="1" applyAlignment="1">
      <alignment horizontal="distributed" vertical="center" shrinkToFit="1"/>
    </xf>
    <xf numFmtId="0" fontId="58" fillId="35" borderId="27" xfId="0" applyFont="1" applyFill="1" applyBorder="1" applyAlignment="1">
      <alignment horizontal="distributed" vertical="center" shrinkToFit="1"/>
    </xf>
    <xf numFmtId="0" fontId="62" fillId="35" borderId="19" xfId="0" applyFont="1" applyFill="1" applyBorder="1" applyAlignment="1">
      <alignment horizontal="distributed" vertical="center" wrapText="1" shrinkToFit="1"/>
    </xf>
    <xf numFmtId="0" fontId="59" fillId="35" borderId="19" xfId="0" applyFont="1" applyFill="1" applyBorder="1" applyAlignment="1">
      <alignment horizontal="distributed" vertical="center" wrapText="1" shrinkToFit="1"/>
    </xf>
    <xf numFmtId="0" fontId="62" fillId="35" borderId="23" xfId="0" applyFont="1" applyFill="1" applyBorder="1" applyAlignment="1">
      <alignment horizontal="distributed" vertical="center" wrapText="1" shrinkToFit="1"/>
    </xf>
    <xf numFmtId="0" fontId="68" fillId="35" borderId="23" xfId="0" applyFont="1" applyFill="1" applyBorder="1" applyAlignment="1">
      <alignment horizontal="distributed" vertical="center" wrapText="1" shrinkToFit="1"/>
    </xf>
    <xf numFmtId="0" fontId="62" fillId="35" borderId="23" xfId="0" applyFont="1" applyFill="1" applyBorder="1" applyAlignment="1">
      <alignment horizontal="distributed" vertical="center" shrinkToFit="1"/>
    </xf>
    <xf numFmtId="0" fontId="62" fillId="35" borderId="23" xfId="0" applyFont="1" applyFill="1" applyBorder="1" applyAlignment="1">
      <alignment horizontal="center" vertical="center" shrinkToFit="1"/>
    </xf>
    <xf numFmtId="0" fontId="62" fillId="35" borderId="62" xfId="0" applyFont="1" applyFill="1" applyBorder="1" applyAlignment="1">
      <alignment horizontal="distributed" vertical="center" wrapText="1" shrinkToFit="1"/>
    </xf>
    <xf numFmtId="0" fontId="68" fillId="35" borderId="70" xfId="0" applyFont="1" applyFill="1" applyBorder="1" applyAlignment="1">
      <alignment horizontal="distributed" vertical="center" wrapText="1" shrinkToFit="1"/>
    </xf>
    <xf numFmtId="182" fontId="58" fillId="35" borderId="37" xfId="0" applyNumberFormat="1" applyFont="1" applyFill="1" applyBorder="1" applyAlignment="1">
      <alignment horizontal="center" vertical="center" shrinkToFit="1"/>
    </xf>
    <xf numFmtId="182" fontId="58" fillId="35" borderId="44" xfId="0" applyNumberFormat="1" applyFont="1" applyFill="1" applyBorder="1" applyAlignment="1">
      <alignment horizontal="center" vertical="center"/>
    </xf>
    <xf numFmtId="176" fontId="58" fillId="0" borderId="40" xfId="0" applyNumberFormat="1" applyFont="1" applyFill="1" applyBorder="1" applyAlignment="1">
      <alignment horizontal="right" vertical="center" shrinkToFit="1"/>
    </xf>
    <xf numFmtId="176" fontId="58" fillId="0" borderId="41" xfId="0" applyNumberFormat="1" applyFont="1" applyFill="1" applyBorder="1" applyAlignment="1">
      <alignment vertical="center" shrinkToFit="1"/>
    </xf>
    <xf numFmtId="176" fontId="58" fillId="35" borderId="22" xfId="0" applyNumberFormat="1" applyFont="1" applyFill="1" applyBorder="1" applyAlignment="1">
      <alignment horizontal="right" vertical="center" shrinkToFit="1"/>
    </xf>
    <xf numFmtId="176" fontId="58" fillId="35" borderId="40" xfId="0" applyNumberFormat="1" applyFont="1" applyFill="1" applyBorder="1" applyAlignment="1">
      <alignment horizontal="right" vertical="center" shrinkToFit="1"/>
    </xf>
    <xf numFmtId="176" fontId="58" fillId="35" borderId="41" xfId="0" applyNumberFormat="1" applyFont="1" applyFill="1" applyBorder="1" applyAlignment="1">
      <alignment horizontal="right" vertical="center" shrinkToFit="1"/>
    </xf>
    <xf numFmtId="0" fontId="58" fillId="0" borderId="0" xfId="0" applyFont="1" applyFill="1" applyBorder="1" applyAlignment="1">
      <alignment vertical="center"/>
    </xf>
    <xf numFmtId="179" fontId="58" fillId="0" borderId="21" xfId="0" applyNumberFormat="1" applyFont="1" applyFill="1" applyBorder="1" applyAlignment="1">
      <alignment horizontal="center" vertical="center" shrinkToFit="1"/>
    </xf>
    <xf numFmtId="178" fontId="58" fillId="35" borderId="66" xfId="0" applyNumberFormat="1" applyFont="1" applyFill="1" applyBorder="1" applyAlignment="1">
      <alignment horizontal="center" vertical="center" shrinkToFit="1"/>
    </xf>
    <xf numFmtId="179" fontId="58" fillId="35" borderId="67" xfId="0" applyNumberFormat="1" applyFont="1" applyFill="1" applyBorder="1" applyAlignment="1">
      <alignment horizontal="center" vertical="center" shrinkToFit="1"/>
    </xf>
    <xf numFmtId="178" fontId="58" fillId="35" borderId="68" xfId="0" applyNumberFormat="1" applyFont="1" applyFill="1" applyBorder="1" applyAlignment="1">
      <alignment horizontal="center" vertical="center" shrinkToFit="1"/>
    </xf>
    <xf numFmtId="0" fontId="58" fillId="33" borderId="0" xfId="0" applyFont="1" applyFill="1" applyBorder="1" applyAlignment="1">
      <alignment horizontal="distributed" vertical="center" indent="1"/>
    </xf>
    <xf numFmtId="179" fontId="58" fillId="0" borderId="0" xfId="0" applyNumberFormat="1" applyFont="1" applyFill="1" applyBorder="1" applyAlignment="1">
      <alignment horizontal="center" vertical="center" shrinkToFit="1"/>
    </xf>
    <xf numFmtId="181" fontId="58" fillId="0" borderId="0" xfId="0" applyNumberFormat="1" applyFont="1" applyFill="1" applyBorder="1" applyAlignment="1">
      <alignment vertical="center"/>
    </xf>
    <xf numFmtId="0" fontId="58" fillId="0" borderId="26" xfId="0" applyFont="1" applyFill="1" applyBorder="1" applyAlignment="1">
      <alignment vertical="center" wrapText="1" shrinkToFit="1"/>
    </xf>
    <xf numFmtId="176" fontId="58" fillId="0" borderId="25" xfId="50" applyNumberFormat="1" applyFont="1" applyFill="1" applyBorder="1" applyAlignment="1">
      <alignment horizontal="right" vertical="center" shrinkToFit="1"/>
    </xf>
    <xf numFmtId="0" fontId="58" fillId="0" borderId="23" xfId="0" applyFont="1" applyFill="1" applyBorder="1" applyAlignment="1">
      <alignment horizontal="left" vertical="center" wrapText="1" shrinkToFit="1"/>
    </xf>
    <xf numFmtId="176" fontId="58" fillId="0" borderId="26" xfId="0" applyNumberFormat="1" applyFont="1" applyFill="1" applyBorder="1" applyAlignment="1">
      <alignment vertical="center" wrapText="1" shrinkToFit="1"/>
    </xf>
    <xf numFmtId="0" fontId="58" fillId="0" borderId="65" xfId="0" applyFont="1" applyFill="1" applyBorder="1" applyAlignment="1">
      <alignment horizontal="left" vertical="center" wrapText="1" shrinkToFit="1"/>
    </xf>
    <xf numFmtId="0" fontId="58" fillId="0" borderId="27" xfId="0" applyFont="1" applyFill="1" applyBorder="1" applyAlignment="1">
      <alignment horizontal="left" vertical="center" wrapText="1" shrinkToFit="1"/>
    </xf>
    <xf numFmtId="0" fontId="58" fillId="35" borderId="19" xfId="0" applyFont="1" applyFill="1" applyBorder="1" applyAlignment="1">
      <alignment horizontal="left" vertical="center" wrapText="1" shrinkToFit="1"/>
    </xf>
    <xf numFmtId="0" fontId="58" fillId="35" borderId="27" xfId="0" applyFont="1" applyFill="1" applyBorder="1" applyAlignment="1">
      <alignment horizontal="left" vertical="center" wrapText="1" shrinkToFit="1"/>
    </xf>
    <xf numFmtId="182" fontId="58" fillId="0" borderId="21" xfId="0" applyNumberFormat="1" applyFont="1" applyFill="1" applyBorder="1" applyAlignment="1">
      <alignment horizontal="right" vertical="center"/>
    </xf>
    <xf numFmtId="182" fontId="58" fillId="0" borderId="22" xfId="0" applyNumberFormat="1" applyFont="1" applyFill="1" applyBorder="1" applyAlignment="1">
      <alignment horizontal="right" vertical="center"/>
    </xf>
    <xf numFmtId="188" fontId="58" fillId="0" borderId="36" xfId="0" applyNumberFormat="1" applyFont="1" applyFill="1" applyBorder="1" applyAlignment="1">
      <alignment horizontal="center" vertical="center" shrinkToFit="1"/>
    </xf>
    <xf numFmtId="181" fontId="58" fillId="0" borderId="37" xfId="0" applyNumberFormat="1" applyFont="1" applyFill="1" applyBorder="1" applyAlignment="1">
      <alignment horizontal="center" vertical="center" shrinkToFit="1"/>
    </xf>
    <xf numFmtId="181" fontId="58" fillId="0" borderId="39" xfId="0" applyNumberFormat="1" applyFont="1" applyFill="1" applyBorder="1" applyAlignment="1">
      <alignment horizontal="center" vertical="center" shrinkToFit="1"/>
    </xf>
    <xf numFmtId="182" fontId="58" fillId="0" borderId="25" xfId="0" applyNumberFormat="1" applyFont="1" applyFill="1" applyBorder="1" applyAlignment="1">
      <alignment horizontal="right" vertical="center"/>
    </xf>
    <xf numFmtId="182" fontId="58" fillId="0" borderId="26" xfId="0" applyNumberFormat="1" applyFont="1" applyFill="1" applyBorder="1" applyAlignment="1">
      <alignment horizontal="right" vertical="center"/>
    </xf>
    <xf numFmtId="188" fontId="58" fillId="0" borderId="24" xfId="0" applyNumberFormat="1" applyFont="1" applyFill="1" applyBorder="1" applyAlignment="1">
      <alignment horizontal="center" vertical="center" shrinkToFit="1"/>
    </xf>
    <xf numFmtId="181" fontId="58" fillId="0" borderId="25" xfId="0" applyNumberFormat="1" applyFont="1" applyFill="1" applyBorder="1" applyAlignment="1">
      <alignment horizontal="center" vertical="center" shrinkToFit="1"/>
    </xf>
    <xf numFmtId="181" fontId="58" fillId="0" borderId="26" xfId="0" applyNumberFormat="1" applyFont="1" applyFill="1" applyBorder="1" applyAlignment="1">
      <alignment horizontal="center" vertical="center" shrinkToFit="1"/>
    </xf>
    <xf numFmtId="181" fontId="58" fillId="0" borderId="25" xfId="0" applyNumberFormat="1" applyFont="1" applyFill="1" applyBorder="1" applyAlignment="1">
      <alignment horizontal="right" vertical="center"/>
    </xf>
    <xf numFmtId="181" fontId="58" fillId="0" borderId="26" xfId="0" applyNumberFormat="1" applyFont="1" applyFill="1" applyBorder="1" applyAlignment="1">
      <alignment horizontal="right" vertical="center"/>
    </xf>
    <xf numFmtId="181" fontId="58" fillId="0" borderId="50" xfId="0" applyNumberFormat="1" applyFont="1" applyFill="1" applyBorder="1" applyAlignment="1">
      <alignment horizontal="right" vertical="center"/>
    </xf>
    <xf numFmtId="181" fontId="58" fillId="0" borderId="51" xfId="0" applyNumberFormat="1" applyFont="1" applyFill="1" applyBorder="1" applyAlignment="1">
      <alignment horizontal="right" vertical="center"/>
    </xf>
    <xf numFmtId="181" fontId="58" fillId="0" borderId="58" xfId="0" applyNumberFormat="1" applyFont="1" applyFill="1" applyBorder="1" applyAlignment="1">
      <alignment horizontal="right" vertical="center"/>
    </xf>
    <xf numFmtId="181" fontId="58" fillId="0" borderId="59" xfId="0" applyNumberFormat="1" applyFont="1" applyFill="1" applyBorder="1" applyAlignment="1">
      <alignment horizontal="right" vertical="center"/>
    </xf>
    <xf numFmtId="188" fontId="58" fillId="0" borderId="28" xfId="0" applyNumberFormat="1" applyFont="1" applyFill="1" applyBorder="1" applyAlignment="1">
      <alignment horizontal="center" vertical="center" shrinkToFit="1"/>
    </xf>
    <xf numFmtId="181" fontId="58" fillId="0" borderId="29" xfId="0" applyNumberFormat="1" applyFont="1" applyFill="1" applyBorder="1" applyAlignment="1">
      <alignment horizontal="center" vertical="center" shrinkToFit="1"/>
    </xf>
    <xf numFmtId="181" fontId="58" fillId="0" borderId="30" xfId="0" applyNumberFormat="1" applyFont="1" applyFill="1" applyBorder="1" applyAlignment="1">
      <alignment horizontal="center" vertical="center" shrinkToFit="1"/>
    </xf>
    <xf numFmtId="0" fontId="66" fillId="35" borderId="26" xfId="0" applyFont="1" applyFill="1" applyBorder="1" applyAlignment="1">
      <alignment vertical="center" wrapText="1" shrinkToFit="1"/>
    </xf>
    <xf numFmtId="190" fontId="58" fillId="0" borderId="24" xfId="64" applyNumberFormat="1" applyFont="1" applyBorder="1" applyAlignment="1">
      <alignment horizontal="right" vertical="center"/>
      <protection/>
    </xf>
    <xf numFmtId="190" fontId="58" fillId="0" borderId="25" xfId="64" applyNumberFormat="1" applyFont="1" applyBorder="1">
      <alignment vertical="center"/>
      <protection/>
    </xf>
    <xf numFmtId="190" fontId="58" fillId="0" borderId="24" xfId="64" applyNumberFormat="1" applyFont="1" applyBorder="1">
      <alignment vertical="center"/>
      <protection/>
    </xf>
    <xf numFmtId="176" fontId="58" fillId="35" borderId="87" xfId="0" applyNumberFormat="1" applyFont="1" applyFill="1" applyBorder="1" applyAlignment="1">
      <alignment vertical="center" shrinkToFit="1"/>
    </xf>
    <xf numFmtId="190" fontId="58" fillId="0" borderId="87" xfId="64" applyNumberFormat="1" applyFont="1" applyBorder="1">
      <alignment vertical="center"/>
      <protection/>
    </xf>
    <xf numFmtId="190" fontId="58" fillId="0" borderId="25" xfId="64" applyNumberFormat="1" applyFont="1" applyBorder="1" applyAlignment="1">
      <alignment horizontal="right" vertical="center"/>
      <protection/>
    </xf>
    <xf numFmtId="176" fontId="58" fillId="35" borderId="49" xfId="0" applyNumberFormat="1" applyFont="1" applyFill="1" applyBorder="1" applyAlignment="1">
      <alignment horizontal="right" vertical="center" shrinkToFit="1"/>
    </xf>
    <xf numFmtId="0" fontId="58" fillId="35" borderId="19" xfId="0" applyFont="1" applyFill="1" applyBorder="1" applyAlignment="1">
      <alignment horizontal="right" vertical="center" shrinkToFit="1"/>
    </xf>
    <xf numFmtId="0" fontId="58" fillId="35" borderId="62" xfId="0" applyFont="1" applyFill="1" applyBorder="1" applyAlignment="1">
      <alignment horizontal="right" vertical="center" shrinkToFit="1"/>
    </xf>
    <xf numFmtId="189" fontId="58" fillId="0" borderId="20" xfId="64" applyNumberFormat="1" applyFont="1" applyBorder="1">
      <alignment vertical="center"/>
      <protection/>
    </xf>
    <xf numFmtId="189" fontId="58" fillId="0" borderId="21" xfId="64" applyNumberFormat="1" applyFont="1" applyBorder="1">
      <alignment vertical="center"/>
      <protection/>
    </xf>
    <xf numFmtId="176" fontId="58" fillId="35" borderId="44" xfId="0" applyNumberFormat="1" applyFont="1" applyFill="1" applyBorder="1" applyAlignment="1">
      <alignment horizontal="right" vertical="center" shrinkToFit="1"/>
    </xf>
    <xf numFmtId="189" fontId="58" fillId="0" borderId="24" xfId="64" applyNumberFormat="1" applyFont="1" applyBorder="1">
      <alignment vertical="center"/>
      <protection/>
    </xf>
    <xf numFmtId="189" fontId="58" fillId="0" borderId="25" xfId="64" applyNumberFormat="1" applyFont="1" applyBorder="1">
      <alignment vertical="center"/>
      <protection/>
    </xf>
    <xf numFmtId="189" fontId="58" fillId="0" borderId="87" xfId="64" applyNumberFormat="1" applyFont="1" applyFill="1" applyBorder="1">
      <alignment vertical="center"/>
      <protection/>
    </xf>
    <xf numFmtId="189" fontId="58" fillId="0" borderId="29" xfId="64" applyNumberFormat="1" applyFont="1" applyBorder="1">
      <alignment vertical="center"/>
      <protection/>
    </xf>
    <xf numFmtId="176" fontId="58" fillId="35" borderId="64" xfId="0" applyNumberFormat="1" applyFont="1" applyFill="1" applyBorder="1" applyAlignment="1">
      <alignment horizontal="right" vertical="center" shrinkToFit="1"/>
    </xf>
    <xf numFmtId="176" fontId="58" fillId="35" borderId="25" xfId="48" applyNumberFormat="1" applyFont="1" applyFill="1" applyBorder="1" applyAlignment="1">
      <alignment vertical="center" shrinkToFit="1"/>
    </xf>
    <xf numFmtId="0" fontId="58" fillId="35" borderId="22" xfId="0" applyFont="1" applyFill="1" applyBorder="1" applyAlignment="1">
      <alignment vertical="center" wrapText="1" shrinkToFit="1"/>
    </xf>
    <xf numFmtId="176" fontId="58" fillId="35" borderId="24" xfId="48" applyNumberFormat="1" applyFont="1" applyFill="1" applyBorder="1" applyAlignment="1">
      <alignment vertical="center" shrinkToFit="1"/>
    </xf>
    <xf numFmtId="176" fontId="58" fillId="35" borderId="25" xfId="48" applyNumberFormat="1" applyFont="1" applyFill="1" applyBorder="1" applyAlignment="1">
      <alignment horizontal="right" vertical="center" shrinkToFit="1"/>
    </xf>
    <xf numFmtId="176" fontId="58" fillId="35" borderId="28" xfId="48" applyNumberFormat="1" applyFont="1" applyFill="1" applyBorder="1" applyAlignment="1">
      <alignment vertical="center" shrinkToFit="1"/>
    </xf>
    <xf numFmtId="176" fontId="58" fillId="35" borderId="29" xfId="48" applyNumberFormat="1" applyFont="1" applyFill="1" applyBorder="1" applyAlignment="1">
      <alignment vertical="center" shrinkToFit="1"/>
    </xf>
    <xf numFmtId="0" fontId="58" fillId="35" borderId="65" xfId="0" applyFont="1" applyFill="1" applyBorder="1" applyAlignment="1">
      <alignment vertical="center" shrinkToFit="1"/>
    </xf>
    <xf numFmtId="0" fontId="58" fillId="35" borderId="27" xfId="0" applyFont="1" applyFill="1" applyBorder="1" applyAlignment="1">
      <alignment vertical="center" shrinkToFit="1"/>
    </xf>
    <xf numFmtId="176" fontId="58" fillId="35" borderId="30" xfId="0" applyNumberFormat="1" applyFont="1" applyFill="1" applyBorder="1" applyAlignment="1">
      <alignment vertical="center" wrapText="1" shrinkToFit="1"/>
    </xf>
    <xf numFmtId="184" fontId="58" fillId="35" borderId="28" xfId="0" applyNumberFormat="1" applyFont="1" applyFill="1" applyBorder="1" applyAlignment="1">
      <alignment vertical="center" shrinkToFit="1"/>
    </xf>
    <xf numFmtId="178" fontId="58" fillId="35" borderId="0" xfId="0" applyNumberFormat="1" applyFont="1" applyFill="1" applyBorder="1" applyAlignment="1">
      <alignment horizontal="center" vertical="center" shrinkToFit="1"/>
    </xf>
    <xf numFmtId="0" fontId="58" fillId="33" borderId="19" xfId="0" applyFont="1" applyFill="1" applyBorder="1" applyAlignment="1">
      <alignment horizontal="distributed" vertical="center" indent="1" shrinkToFit="1"/>
    </xf>
    <xf numFmtId="41" fontId="58" fillId="33" borderId="20" xfId="50" applyNumberFormat="1" applyFont="1" applyFill="1" applyBorder="1" applyAlignment="1">
      <alignment vertical="center" shrinkToFit="1"/>
    </xf>
    <xf numFmtId="41" fontId="58" fillId="33" borderId="21" xfId="50" applyNumberFormat="1" applyFont="1" applyFill="1" applyBorder="1" applyAlignment="1">
      <alignment vertical="center" shrinkToFit="1"/>
    </xf>
    <xf numFmtId="0" fontId="58" fillId="33" borderId="23" xfId="0" applyFont="1" applyFill="1" applyBorder="1" applyAlignment="1">
      <alignment horizontal="distributed" vertical="center" indent="1" shrinkToFit="1"/>
    </xf>
    <xf numFmtId="41" fontId="58" fillId="33" borderId="24" xfId="50" applyNumberFormat="1" applyFont="1" applyFill="1" applyBorder="1" applyAlignment="1">
      <alignment vertical="center" shrinkToFit="1"/>
    </xf>
    <xf numFmtId="41" fontId="58" fillId="33" borderId="25" xfId="50" applyNumberFormat="1" applyFont="1" applyFill="1" applyBorder="1" applyAlignment="1">
      <alignment vertical="center" shrinkToFit="1"/>
    </xf>
    <xf numFmtId="41" fontId="58" fillId="33" borderId="26" xfId="0" applyNumberFormat="1" applyFont="1" applyFill="1" applyBorder="1" applyAlignment="1">
      <alignment vertical="center" shrinkToFit="1"/>
    </xf>
    <xf numFmtId="0" fontId="58" fillId="33" borderId="27" xfId="0" applyFont="1" applyFill="1" applyBorder="1" applyAlignment="1">
      <alignment horizontal="distributed" vertical="center" indent="1" shrinkToFit="1"/>
    </xf>
    <xf numFmtId="41" fontId="58" fillId="33" borderId="32" xfId="50" applyNumberFormat="1" applyFont="1" applyFill="1" applyBorder="1" applyAlignment="1">
      <alignment vertical="center" shrinkToFit="1"/>
    </xf>
    <xf numFmtId="41" fontId="58" fillId="33" borderId="33" xfId="50" applyNumberFormat="1" applyFont="1" applyFill="1" applyBorder="1" applyAlignment="1">
      <alignment vertical="center" shrinkToFit="1"/>
    </xf>
    <xf numFmtId="41" fontId="58" fillId="33" borderId="34" xfId="50" applyNumberFormat="1" applyFont="1" applyFill="1" applyBorder="1" applyAlignment="1">
      <alignment vertical="center" shrinkToFit="1"/>
    </xf>
    <xf numFmtId="41" fontId="58" fillId="33" borderId="35" xfId="0" applyNumberFormat="1" applyFont="1" applyFill="1" applyBorder="1" applyAlignment="1">
      <alignment vertical="center" shrinkToFit="1"/>
    </xf>
    <xf numFmtId="0" fontId="58" fillId="0" borderId="19" xfId="0" applyFont="1" applyFill="1" applyBorder="1" applyAlignment="1">
      <alignment horizontal="distributed" vertical="center" indent="1" shrinkToFit="1"/>
    </xf>
    <xf numFmtId="41" fontId="58" fillId="33" borderId="36" xfId="0" applyNumberFormat="1" applyFont="1" applyFill="1" applyBorder="1" applyAlignment="1">
      <alignment vertical="center" shrinkToFit="1"/>
    </xf>
    <xf numFmtId="41" fontId="58" fillId="33" borderId="37" xfId="0" applyNumberFormat="1" applyFont="1" applyFill="1" applyBorder="1" applyAlignment="1">
      <alignment vertical="center" shrinkToFit="1"/>
    </xf>
    <xf numFmtId="0" fontId="58" fillId="0" borderId="23" xfId="0" applyFont="1" applyFill="1" applyBorder="1" applyAlignment="1">
      <alignment horizontal="distributed" vertical="center" indent="1" shrinkToFit="1"/>
    </xf>
    <xf numFmtId="41" fontId="58" fillId="33" borderId="24" xfId="0" applyNumberFormat="1" applyFont="1" applyFill="1" applyBorder="1" applyAlignment="1">
      <alignment vertical="center" shrinkToFit="1"/>
    </xf>
    <xf numFmtId="41" fontId="58" fillId="33" borderId="25" xfId="0" applyNumberFormat="1" applyFont="1" applyFill="1" applyBorder="1" applyAlignment="1">
      <alignment vertical="center" shrinkToFit="1"/>
    </xf>
    <xf numFmtId="0" fontId="58" fillId="0" borderId="23" xfId="0" applyFont="1" applyFill="1" applyBorder="1" applyAlignment="1">
      <alignment horizontal="distributed" vertical="center" wrapText="1" indent="1" shrinkToFit="1"/>
    </xf>
    <xf numFmtId="41" fontId="58" fillId="33" borderId="87" xfId="0" applyNumberFormat="1" applyFont="1" applyFill="1" applyBorder="1" applyAlignment="1">
      <alignment vertical="center" shrinkToFit="1"/>
    </xf>
    <xf numFmtId="187" fontId="58" fillId="33" borderId="25" xfId="0" applyNumberFormat="1" applyFont="1" applyFill="1" applyBorder="1" applyAlignment="1">
      <alignment vertical="center" shrinkToFit="1"/>
    </xf>
    <xf numFmtId="41" fontId="58" fillId="0" borderId="25" xfId="0" applyNumberFormat="1" applyFont="1" applyFill="1" applyBorder="1" applyAlignment="1">
      <alignment vertical="center" shrinkToFit="1"/>
    </xf>
    <xf numFmtId="176" fontId="58" fillId="0" borderId="26" xfId="0" applyNumberFormat="1" applyFont="1" applyFill="1" applyBorder="1" applyAlignment="1">
      <alignment horizontal="center" vertical="center" shrinkToFit="1"/>
    </xf>
    <xf numFmtId="0" fontId="58" fillId="0" borderId="27" xfId="0" applyFont="1" applyFill="1" applyBorder="1" applyAlignment="1">
      <alignment horizontal="distributed" vertical="center" indent="1" shrinkToFit="1"/>
    </xf>
    <xf numFmtId="41" fontId="58" fillId="33" borderId="38" xfId="0" applyNumberFormat="1" applyFont="1" applyFill="1" applyBorder="1" applyAlignment="1">
      <alignment horizontal="center" vertical="center" shrinkToFit="1"/>
    </xf>
    <xf numFmtId="41" fontId="58" fillId="33" borderId="34" xfId="0" applyNumberFormat="1" applyFont="1" applyFill="1" applyBorder="1" applyAlignment="1">
      <alignment horizontal="center" vertical="center" shrinkToFit="1"/>
    </xf>
    <xf numFmtId="41" fontId="58" fillId="33" borderId="33" xfId="0" applyNumberFormat="1" applyFont="1" applyFill="1" applyBorder="1" applyAlignment="1">
      <alignment vertical="center" shrinkToFit="1"/>
    </xf>
    <xf numFmtId="41" fontId="58" fillId="33" borderId="34" xfId="0" applyNumberFormat="1" applyFont="1" applyFill="1" applyBorder="1" applyAlignment="1">
      <alignment vertical="center" shrinkToFit="1"/>
    </xf>
    <xf numFmtId="0" fontId="58" fillId="0" borderId="70" xfId="0" applyFont="1" applyFill="1" applyBorder="1" applyAlignment="1">
      <alignment horizontal="distributed" vertical="center" wrapText="1" indent="1" shrinkToFit="1"/>
    </xf>
    <xf numFmtId="187" fontId="58" fillId="0" borderId="36" xfId="0" applyNumberFormat="1" applyFont="1" applyFill="1" applyBorder="1" applyAlignment="1">
      <alignment vertical="center" shrinkToFit="1"/>
    </xf>
    <xf numFmtId="187" fontId="58" fillId="33" borderId="37" xfId="0" applyNumberFormat="1" applyFont="1" applyFill="1" applyBorder="1" applyAlignment="1">
      <alignment vertical="center" shrinkToFit="1"/>
    </xf>
    <xf numFmtId="41" fontId="58" fillId="33" borderId="22" xfId="0" applyNumberFormat="1" applyFont="1" applyFill="1" applyBorder="1" applyAlignment="1">
      <alignment vertical="center" shrinkToFit="1"/>
    </xf>
    <xf numFmtId="187" fontId="58" fillId="0" borderId="24" xfId="0" applyNumberFormat="1" applyFont="1" applyFill="1" applyBorder="1" applyAlignment="1">
      <alignment vertical="center" shrinkToFit="1"/>
    </xf>
    <xf numFmtId="187" fontId="58" fillId="33" borderId="24" xfId="0" applyNumberFormat="1" applyFont="1" applyFill="1" applyBorder="1" applyAlignment="1">
      <alignment vertical="center" shrinkToFit="1"/>
    </xf>
    <xf numFmtId="187" fontId="58" fillId="33" borderId="38" xfId="0" applyNumberFormat="1" applyFont="1" applyFill="1" applyBorder="1" applyAlignment="1">
      <alignment vertical="center" shrinkToFit="1"/>
    </xf>
    <xf numFmtId="187" fontId="58" fillId="33" borderId="34" xfId="0" applyNumberFormat="1" applyFont="1" applyFill="1" applyBorder="1" applyAlignment="1">
      <alignment vertical="center" shrinkToFit="1"/>
    </xf>
    <xf numFmtId="187" fontId="58" fillId="33" borderId="33" xfId="0" applyNumberFormat="1" applyFont="1" applyFill="1" applyBorder="1" applyAlignment="1">
      <alignment vertical="center" shrinkToFit="1"/>
    </xf>
    <xf numFmtId="187" fontId="58" fillId="33" borderId="26" xfId="0" applyNumberFormat="1" applyFont="1" applyFill="1" applyBorder="1" applyAlignment="1">
      <alignment vertical="center" shrinkToFit="1"/>
    </xf>
    <xf numFmtId="41" fontId="58" fillId="33" borderId="28" xfId="0" applyNumberFormat="1" applyFont="1" applyFill="1" applyBorder="1" applyAlignment="1">
      <alignment vertical="center" shrinkToFit="1"/>
    </xf>
    <xf numFmtId="41" fontId="58" fillId="33" borderId="29" xfId="0" applyNumberFormat="1" applyFont="1" applyFill="1" applyBorder="1" applyAlignment="1">
      <alignment vertical="center" shrinkToFit="1"/>
    </xf>
    <xf numFmtId="187" fontId="58" fillId="33" borderId="30" xfId="0" applyNumberFormat="1" applyFont="1" applyFill="1" applyBorder="1" applyAlignment="1">
      <alignment vertical="center" shrinkToFit="1"/>
    </xf>
    <xf numFmtId="41" fontId="58" fillId="33" borderId="32" xfId="0" applyNumberFormat="1" applyFont="1" applyFill="1" applyBorder="1" applyAlignment="1">
      <alignment vertical="center" shrinkToFit="1"/>
    </xf>
    <xf numFmtId="187" fontId="58" fillId="33" borderId="72" xfId="0" applyNumberFormat="1" applyFont="1" applyFill="1" applyBorder="1" applyAlignment="1">
      <alignment vertical="center" shrinkToFit="1"/>
    </xf>
    <xf numFmtId="178" fontId="58" fillId="33" borderId="44" xfId="0" applyNumberFormat="1" applyFont="1" applyFill="1" applyBorder="1" applyAlignment="1">
      <alignment horizontal="right" vertical="center" indent="1" shrinkToFit="1"/>
    </xf>
    <xf numFmtId="178" fontId="58" fillId="33" borderId="21" xfId="0" applyNumberFormat="1" applyFont="1" applyFill="1" applyBorder="1" applyAlignment="1">
      <alignment horizontal="right" vertical="center" indent="1" shrinkToFit="1"/>
    </xf>
    <xf numFmtId="182" fontId="58" fillId="33" borderId="21" xfId="0" applyNumberFormat="1" applyFont="1" applyFill="1" applyBorder="1" applyAlignment="1">
      <alignment horizontal="right" vertical="center" indent="1"/>
    </xf>
    <xf numFmtId="182" fontId="58" fillId="33" borderId="22" xfId="0" applyNumberFormat="1" applyFont="1" applyFill="1" applyBorder="1" applyAlignment="1">
      <alignment horizontal="right" vertical="center" indent="1"/>
    </xf>
    <xf numFmtId="41" fontId="58" fillId="33" borderId="36" xfId="0" applyNumberFormat="1" applyFont="1" applyFill="1" applyBorder="1" applyAlignment="1">
      <alignment horizontal="center" vertical="center" shrinkToFit="1"/>
    </xf>
    <xf numFmtId="41" fontId="58" fillId="33" borderId="37" xfId="0" applyNumberFormat="1" applyFont="1" applyFill="1" applyBorder="1" applyAlignment="1">
      <alignment horizontal="center" vertical="center" shrinkToFit="1"/>
    </xf>
    <xf numFmtId="41" fontId="58" fillId="33" borderId="39" xfId="0" applyNumberFormat="1" applyFont="1" applyFill="1" applyBorder="1" applyAlignment="1">
      <alignment horizontal="center" vertical="center" shrinkToFit="1"/>
    </xf>
    <xf numFmtId="178" fontId="58" fillId="33" borderId="24" xfId="0" applyNumberFormat="1" applyFont="1" applyFill="1" applyBorder="1" applyAlignment="1">
      <alignment horizontal="right" vertical="center" indent="1" shrinkToFit="1"/>
    </xf>
    <xf numFmtId="178" fontId="58" fillId="33" borderId="25" xfId="0" applyNumberFormat="1" applyFont="1" applyFill="1" applyBorder="1" applyAlignment="1">
      <alignment horizontal="right" vertical="center" indent="1" shrinkToFit="1"/>
    </xf>
    <xf numFmtId="182" fontId="58" fillId="33" borderId="25" xfId="0" applyNumberFormat="1" applyFont="1" applyFill="1" applyBorder="1" applyAlignment="1">
      <alignment horizontal="right" vertical="center" indent="1"/>
    </xf>
    <xf numFmtId="182" fontId="58" fillId="33" borderId="26" xfId="0" applyNumberFormat="1" applyFont="1" applyFill="1" applyBorder="1" applyAlignment="1">
      <alignment horizontal="right" vertical="center" indent="1"/>
    </xf>
    <xf numFmtId="41" fontId="58" fillId="33" borderId="24" xfId="0" applyNumberFormat="1" applyFont="1" applyFill="1" applyBorder="1" applyAlignment="1">
      <alignment horizontal="center" vertical="center" shrinkToFit="1"/>
    </xf>
    <xf numFmtId="41" fontId="58" fillId="33" borderId="25" xfId="0" applyNumberFormat="1" applyFont="1" applyFill="1" applyBorder="1" applyAlignment="1">
      <alignment horizontal="center" vertical="center" shrinkToFit="1"/>
    </xf>
    <xf numFmtId="41" fontId="58" fillId="33" borderId="26" xfId="0" applyNumberFormat="1" applyFont="1" applyFill="1" applyBorder="1" applyAlignment="1">
      <alignment horizontal="center" vertical="center" shrinkToFit="1"/>
    </xf>
    <xf numFmtId="179" fontId="58" fillId="33" borderId="49" xfId="0" applyNumberFormat="1" applyFont="1" applyFill="1" applyBorder="1" applyAlignment="1">
      <alignment horizontal="right" vertical="center" indent="1" shrinkToFit="1"/>
    </xf>
    <xf numFmtId="179" fontId="58" fillId="33" borderId="25" xfId="0" applyNumberFormat="1" applyFont="1" applyFill="1" applyBorder="1" applyAlignment="1">
      <alignment horizontal="right" vertical="center" indent="1" shrinkToFit="1"/>
    </xf>
    <xf numFmtId="181" fontId="58" fillId="33" borderId="25" xfId="0" applyNumberFormat="1" applyFont="1" applyFill="1" applyBorder="1" applyAlignment="1">
      <alignment horizontal="right" vertical="center" indent="1"/>
    </xf>
    <xf numFmtId="181" fontId="58" fillId="33" borderId="26" xfId="0" applyNumberFormat="1" applyFont="1" applyFill="1" applyBorder="1" applyAlignment="1">
      <alignment horizontal="right" vertical="center" indent="1"/>
    </xf>
    <xf numFmtId="179" fontId="58" fillId="33" borderId="24" xfId="0" applyNumberFormat="1" applyFont="1" applyFill="1" applyBorder="1" applyAlignment="1">
      <alignment horizontal="right" vertical="center" indent="1" shrinkToFit="1"/>
    </xf>
    <xf numFmtId="181" fontId="58" fillId="33" borderId="50" xfId="0" applyNumberFormat="1" applyFont="1" applyFill="1" applyBorder="1" applyAlignment="1">
      <alignment horizontal="right" vertical="center" indent="1"/>
    </xf>
    <xf numFmtId="178" fontId="58" fillId="33" borderId="49" xfId="0" applyNumberFormat="1" applyFont="1" applyFill="1" applyBorder="1" applyAlignment="1">
      <alignment horizontal="right" vertical="center" indent="1" shrinkToFit="1"/>
    </xf>
    <xf numFmtId="181" fontId="58" fillId="33" borderId="51" xfId="0" applyNumberFormat="1" applyFont="1" applyFill="1" applyBorder="1" applyAlignment="1">
      <alignment horizontal="right" vertical="center" indent="1"/>
    </xf>
    <xf numFmtId="0" fontId="58" fillId="33" borderId="65" xfId="0" applyFont="1" applyFill="1" applyBorder="1" applyAlignment="1">
      <alignment horizontal="distributed" vertical="center" indent="1"/>
    </xf>
    <xf numFmtId="179" fontId="58" fillId="33" borderId="99" xfId="0" applyNumberFormat="1" applyFont="1" applyFill="1" applyBorder="1" applyAlignment="1">
      <alignment horizontal="right" vertical="center" indent="1" shrinkToFit="1"/>
    </xf>
    <xf numFmtId="179" fontId="58" fillId="33" borderId="67" xfId="0" applyNumberFormat="1" applyFont="1" applyFill="1" applyBorder="1" applyAlignment="1">
      <alignment horizontal="right" vertical="center" indent="1" shrinkToFit="1"/>
    </xf>
    <xf numFmtId="181" fontId="58" fillId="33" borderId="100" xfId="0" applyNumberFormat="1" applyFont="1" applyFill="1" applyBorder="1" applyAlignment="1">
      <alignment horizontal="right" vertical="center" indent="1"/>
    </xf>
    <xf numFmtId="181" fontId="58" fillId="33" borderId="101" xfId="0" applyNumberFormat="1" applyFont="1" applyFill="1" applyBorder="1" applyAlignment="1">
      <alignment horizontal="right" vertical="center" indent="1"/>
    </xf>
    <xf numFmtId="41" fontId="58" fillId="33" borderId="66" xfId="0" applyNumberFormat="1" applyFont="1" applyFill="1" applyBorder="1" applyAlignment="1">
      <alignment horizontal="center" vertical="center" shrinkToFit="1"/>
    </xf>
    <xf numFmtId="41" fontId="58" fillId="33" borderId="67" xfId="0" applyNumberFormat="1" applyFont="1" applyFill="1" applyBorder="1" applyAlignment="1">
      <alignment horizontal="center" vertical="center" shrinkToFit="1"/>
    </xf>
    <xf numFmtId="41" fontId="58" fillId="33" borderId="68" xfId="0" applyNumberFormat="1" applyFont="1" applyFill="1" applyBorder="1" applyAlignment="1">
      <alignment horizontal="center" vertical="center" shrinkToFit="1"/>
    </xf>
    <xf numFmtId="0" fontId="58" fillId="33" borderId="102" xfId="0" applyFont="1" applyFill="1" applyBorder="1" applyAlignment="1">
      <alignment horizontal="distributed" vertical="center" indent="1"/>
    </xf>
    <xf numFmtId="179" fontId="58" fillId="33" borderId="89" xfId="0" applyNumberFormat="1" applyFont="1" applyFill="1" applyBorder="1" applyAlignment="1">
      <alignment horizontal="center" vertical="center" shrinkToFit="1"/>
    </xf>
    <xf numFmtId="179" fontId="58" fillId="33" borderId="58" xfId="0" applyNumberFormat="1" applyFont="1" applyFill="1" applyBorder="1" applyAlignment="1">
      <alignment horizontal="center" vertical="center" shrinkToFit="1"/>
    </xf>
    <xf numFmtId="41" fontId="58" fillId="33" borderId="28" xfId="0" applyNumberFormat="1" applyFont="1" applyFill="1" applyBorder="1" applyAlignment="1">
      <alignment horizontal="center" vertical="center" shrinkToFit="1"/>
    </xf>
    <xf numFmtId="41" fontId="58" fillId="33" borderId="29" xfId="0" applyNumberFormat="1" applyFont="1" applyFill="1" applyBorder="1" applyAlignment="1">
      <alignment horizontal="center" vertical="center" shrinkToFit="1"/>
    </xf>
    <xf numFmtId="41" fontId="58" fillId="33" borderId="30" xfId="0" applyNumberFormat="1" applyFont="1" applyFill="1" applyBorder="1" applyAlignment="1">
      <alignment horizontal="center" vertical="center" shrinkToFit="1"/>
    </xf>
    <xf numFmtId="179" fontId="58" fillId="33" borderId="0" xfId="0" applyNumberFormat="1" applyFont="1" applyFill="1" applyBorder="1" applyAlignment="1">
      <alignment horizontal="center" vertical="center" shrinkToFit="1"/>
    </xf>
    <xf numFmtId="181" fontId="58" fillId="33" borderId="0" xfId="0" applyNumberFormat="1" applyFont="1" applyFill="1" applyBorder="1" applyAlignment="1">
      <alignment vertical="center"/>
    </xf>
    <xf numFmtId="0" fontId="58" fillId="33" borderId="0" xfId="0" applyFont="1" applyFill="1" applyBorder="1" applyAlignment="1">
      <alignment horizontal="center" vertical="center" shrinkToFit="1"/>
    </xf>
    <xf numFmtId="178" fontId="58" fillId="33" borderId="0" xfId="0" applyNumberFormat="1" applyFont="1" applyFill="1" applyBorder="1" applyAlignment="1">
      <alignment horizontal="center" vertical="center" shrinkToFit="1"/>
    </xf>
    <xf numFmtId="176" fontId="58" fillId="35" borderId="66" xfId="50" applyNumberFormat="1" applyFont="1" applyFill="1" applyBorder="1" applyAlignment="1">
      <alignment vertical="center" shrinkToFit="1"/>
    </xf>
    <xf numFmtId="176" fontId="58" fillId="35" borderId="67" xfId="50" applyNumberFormat="1" applyFont="1" applyFill="1" applyBorder="1" applyAlignment="1">
      <alignment vertical="center" shrinkToFit="1"/>
    </xf>
    <xf numFmtId="176" fontId="58" fillId="35" borderId="67" xfId="50" applyNumberFormat="1" applyFont="1" applyFill="1" applyBorder="1" applyAlignment="1">
      <alignment horizontal="right" vertical="center" shrinkToFit="1"/>
    </xf>
    <xf numFmtId="0" fontId="58" fillId="35" borderId="68" xfId="0" applyFont="1" applyFill="1" applyBorder="1" applyAlignment="1">
      <alignment vertical="center" shrinkToFit="1"/>
    </xf>
    <xf numFmtId="176" fontId="58" fillId="35" borderId="29" xfId="50" applyNumberFormat="1" applyFont="1" applyFill="1" applyBorder="1" applyAlignment="1">
      <alignment horizontal="right" vertical="center" shrinkToFit="1"/>
    </xf>
    <xf numFmtId="176" fontId="69" fillId="0" borderId="26" xfId="0" applyNumberFormat="1" applyFont="1" applyFill="1" applyBorder="1" applyAlignment="1">
      <alignment vertical="center" shrinkToFit="1"/>
    </xf>
    <xf numFmtId="0" fontId="58" fillId="0" borderId="68" xfId="0" applyFont="1" applyFill="1" applyBorder="1" applyAlignment="1">
      <alignment vertical="center" shrinkToFit="1"/>
    </xf>
    <xf numFmtId="0" fontId="58" fillId="0" borderId="65" xfId="0" applyFont="1" applyFill="1" applyBorder="1" applyAlignment="1">
      <alignment horizontal="center" vertical="center" shrinkToFit="1"/>
    </xf>
    <xf numFmtId="176" fontId="69" fillId="0" borderId="68" xfId="0" applyNumberFormat="1" applyFont="1" applyFill="1" applyBorder="1" applyAlignment="1">
      <alignment vertical="center" shrinkToFit="1"/>
    </xf>
    <xf numFmtId="0" fontId="58" fillId="0" borderId="27" xfId="0" applyFont="1" applyFill="1" applyBorder="1" applyAlignment="1">
      <alignment horizontal="center" vertical="center" shrinkToFit="1"/>
    </xf>
    <xf numFmtId="176" fontId="69" fillId="0" borderId="30" xfId="0" applyNumberFormat="1" applyFont="1" applyFill="1" applyBorder="1" applyAlignment="1">
      <alignment vertical="center" shrinkToFit="1"/>
    </xf>
    <xf numFmtId="176" fontId="69" fillId="0" borderId="34" xfId="0" applyNumberFormat="1" applyFont="1" applyFill="1" applyBorder="1" applyAlignment="1">
      <alignment vertical="center" shrinkToFit="1"/>
    </xf>
    <xf numFmtId="179" fontId="58" fillId="0" borderId="36" xfId="0" applyNumberFormat="1" applyFont="1" applyFill="1" applyBorder="1" applyAlignment="1">
      <alignment horizontal="center" vertical="center" shrinkToFit="1"/>
    </xf>
    <xf numFmtId="178" fontId="58" fillId="0" borderId="39" xfId="0" applyNumberFormat="1" applyFont="1" applyFill="1" applyBorder="1" applyAlignment="1">
      <alignment horizontal="center" vertical="center" shrinkToFit="1"/>
    </xf>
    <xf numFmtId="178" fontId="58" fillId="0" borderId="26" xfId="0" applyNumberFormat="1" applyFont="1" applyFill="1" applyBorder="1" applyAlignment="1">
      <alignment horizontal="center" vertical="center" shrinkToFit="1"/>
    </xf>
    <xf numFmtId="181" fontId="69" fillId="0" borderId="51" xfId="0" applyNumberFormat="1" applyFont="1" applyFill="1" applyBorder="1" applyAlignment="1">
      <alignment vertical="center"/>
    </xf>
    <xf numFmtId="181" fontId="69" fillId="0" borderId="50" xfId="0" applyNumberFormat="1" applyFont="1" applyFill="1" applyBorder="1" applyAlignment="1">
      <alignment vertical="center"/>
    </xf>
    <xf numFmtId="181" fontId="69" fillId="0" borderId="58" xfId="0" applyNumberFormat="1" applyFont="1" applyFill="1" applyBorder="1" applyAlignment="1">
      <alignment vertical="center"/>
    </xf>
    <xf numFmtId="181" fontId="69" fillId="0" borderId="59" xfId="0" applyNumberFormat="1" applyFont="1" applyFill="1" applyBorder="1" applyAlignment="1">
      <alignment vertical="center"/>
    </xf>
    <xf numFmtId="179" fontId="58" fillId="0" borderId="66" xfId="0" applyNumberFormat="1" applyFont="1" applyFill="1" applyBorder="1" applyAlignment="1">
      <alignment horizontal="center" vertical="center" shrinkToFit="1"/>
    </xf>
    <xf numFmtId="179" fontId="58" fillId="0" borderId="67" xfId="0" applyNumberFormat="1" applyFont="1" applyFill="1" applyBorder="1" applyAlignment="1">
      <alignment horizontal="center" vertical="center" shrinkToFit="1"/>
    </xf>
    <xf numFmtId="178" fontId="58" fillId="0" borderId="68" xfId="0" applyNumberFormat="1" applyFont="1" applyFill="1" applyBorder="1" applyAlignment="1">
      <alignment horizontal="center" vertical="center" shrinkToFit="1"/>
    </xf>
    <xf numFmtId="181" fontId="69" fillId="35" borderId="0" xfId="0" applyNumberFormat="1" applyFont="1" applyFill="1" applyBorder="1" applyAlignment="1">
      <alignment vertical="center"/>
    </xf>
    <xf numFmtId="179" fontId="58" fillId="0" borderId="28" xfId="0" applyNumberFormat="1" applyFont="1" applyFill="1" applyBorder="1" applyAlignment="1">
      <alignment horizontal="center" vertical="center" shrinkToFit="1"/>
    </xf>
    <xf numFmtId="178" fontId="58" fillId="0" borderId="30" xfId="0" applyNumberFormat="1" applyFont="1" applyFill="1" applyBorder="1" applyAlignment="1">
      <alignment horizontal="center" vertical="center" shrinkToFit="1"/>
    </xf>
    <xf numFmtId="41" fontId="58" fillId="0" borderId="37" xfId="0" applyNumberFormat="1" applyFont="1" applyFill="1" applyBorder="1" applyAlignment="1">
      <alignment horizontal="right" vertical="center" shrinkToFit="1"/>
    </xf>
    <xf numFmtId="176" fontId="58" fillId="0" borderId="39" xfId="0" applyNumberFormat="1" applyFont="1" applyFill="1" applyBorder="1" applyAlignment="1">
      <alignment horizontal="right" vertical="center" shrinkToFit="1"/>
    </xf>
    <xf numFmtId="176" fontId="58" fillId="0" borderId="26" xfId="0" applyNumberFormat="1" applyFont="1" applyFill="1" applyBorder="1" applyAlignment="1">
      <alignment horizontal="right" vertical="center" shrinkToFit="1"/>
    </xf>
    <xf numFmtId="176" fontId="58" fillId="0" borderId="35" xfId="0" applyNumberFormat="1" applyFont="1" applyFill="1" applyBorder="1" applyAlignment="1">
      <alignment horizontal="right" vertical="center" shrinkToFit="1"/>
    </xf>
    <xf numFmtId="176" fontId="58" fillId="0" borderId="20" xfId="0" applyNumberFormat="1" applyFont="1" applyFill="1" applyBorder="1" applyAlignment="1">
      <alignment horizontal="right" vertical="center" shrinkToFit="1"/>
    </xf>
    <xf numFmtId="189" fontId="58" fillId="0" borderId="21" xfId="64" applyNumberFormat="1" applyFont="1" applyFill="1" applyBorder="1">
      <alignment vertical="center"/>
      <protection/>
    </xf>
    <xf numFmtId="176" fontId="58" fillId="0" borderId="103" xfId="0" applyNumberFormat="1" applyFont="1" applyFill="1" applyBorder="1" applyAlignment="1">
      <alignment horizontal="right" vertical="center" shrinkToFit="1"/>
    </xf>
    <xf numFmtId="190" fontId="58" fillId="0" borderId="25" xfId="64" applyNumberFormat="1" applyFont="1" applyFill="1" applyBorder="1" applyAlignment="1">
      <alignment horizontal="right" vertical="center"/>
      <protection/>
    </xf>
    <xf numFmtId="179" fontId="58" fillId="0" borderId="39" xfId="0" applyNumberFormat="1" applyFont="1" applyFill="1" applyBorder="1" applyAlignment="1">
      <alignment horizontal="right" vertical="center" shrinkToFit="1"/>
    </xf>
    <xf numFmtId="179" fontId="58" fillId="0" borderId="26" xfId="0" applyNumberFormat="1" applyFont="1" applyFill="1" applyBorder="1" applyAlignment="1">
      <alignment horizontal="right" vertical="center" shrinkToFit="1"/>
    </xf>
    <xf numFmtId="0" fontId="70" fillId="33" borderId="0" xfId="0" applyFont="1" applyFill="1" applyAlignment="1">
      <alignment vertical="center"/>
    </xf>
    <xf numFmtId="176" fontId="71" fillId="35" borderId="30" xfId="0" applyNumberFormat="1" applyFont="1" applyFill="1" applyBorder="1" applyAlignment="1">
      <alignment vertical="center" wrapText="1" shrinkToFit="1"/>
    </xf>
    <xf numFmtId="0" fontId="58" fillId="33" borderId="27" xfId="0" applyFont="1" applyFill="1" applyBorder="1" applyAlignment="1">
      <alignment horizontal="center" vertical="center" shrinkToFit="1"/>
    </xf>
    <xf numFmtId="0" fontId="58" fillId="36" borderId="104" xfId="0" applyFont="1" applyFill="1" applyBorder="1" applyAlignment="1">
      <alignment horizontal="center" vertical="center"/>
    </xf>
    <xf numFmtId="0" fontId="58" fillId="36" borderId="105" xfId="0" applyFont="1" applyFill="1" applyBorder="1" applyAlignment="1">
      <alignment horizontal="center" vertical="center"/>
    </xf>
    <xf numFmtId="0" fontId="58" fillId="36" borderId="106" xfId="0" applyFont="1" applyFill="1" applyBorder="1" applyAlignment="1">
      <alignment horizontal="center" vertical="center" wrapText="1"/>
    </xf>
    <xf numFmtId="0" fontId="58" fillId="36" borderId="107" xfId="0" applyFont="1" applyFill="1" applyBorder="1" applyAlignment="1">
      <alignment horizontal="center" vertical="center"/>
    </xf>
    <xf numFmtId="0" fontId="58" fillId="36" borderId="108" xfId="0" applyFont="1" applyFill="1" applyBorder="1" applyAlignment="1">
      <alignment horizontal="center" vertical="center" wrapText="1"/>
    </xf>
    <xf numFmtId="0" fontId="58" fillId="36" borderId="109" xfId="0" applyFont="1" applyFill="1" applyBorder="1" applyAlignment="1">
      <alignment horizontal="center" vertical="center"/>
    </xf>
    <xf numFmtId="0" fontId="58" fillId="36" borderId="104" xfId="0" applyFont="1" applyFill="1" applyBorder="1" applyAlignment="1">
      <alignment horizontal="center" vertical="center" shrinkToFit="1"/>
    </xf>
    <xf numFmtId="0" fontId="58" fillId="36" borderId="105" xfId="0" applyFont="1" applyFill="1" applyBorder="1" applyAlignment="1">
      <alignment horizontal="center" vertical="center" shrinkToFit="1"/>
    </xf>
    <xf numFmtId="0" fontId="58" fillId="36" borderId="110" xfId="0" applyFont="1" applyFill="1" applyBorder="1" applyAlignment="1">
      <alignment horizontal="center" vertical="center"/>
    </xf>
    <xf numFmtId="0" fontId="58" fillId="36" borderId="111" xfId="0" applyFont="1" applyFill="1" applyBorder="1" applyAlignment="1">
      <alignment horizontal="center" vertical="center"/>
    </xf>
    <xf numFmtId="0" fontId="59" fillId="36" borderId="108" xfId="0" applyFont="1" applyFill="1" applyBorder="1" applyAlignment="1">
      <alignment horizontal="center" vertical="center" wrapText="1"/>
    </xf>
    <xf numFmtId="0" fontId="59" fillId="36" borderId="109" xfId="0" applyFont="1" applyFill="1" applyBorder="1" applyAlignment="1">
      <alignment horizontal="center" vertical="center"/>
    </xf>
    <xf numFmtId="0" fontId="59" fillId="36" borderId="109" xfId="0" applyFont="1" applyFill="1" applyBorder="1" applyAlignment="1">
      <alignment horizontal="center" vertical="center" wrapText="1"/>
    </xf>
    <xf numFmtId="0" fontId="58" fillId="35" borderId="47" xfId="0" applyFont="1" applyFill="1" applyBorder="1" applyAlignment="1">
      <alignment horizontal="center" vertical="center" shrinkToFit="1"/>
    </xf>
    <xf numFmtId="0" fontId="58" fillId="35" borderId="48" xfId="0" applyFont="1" applyFill="1" applyBorder="1" applyAlignment="1">
      <alignment horizontal="center" vertical="center" shrinkToFit="1"/>
    </xf>
    <xf numFmtId="0" fontId="58" fillId="36" borderId="108" xfId="0" applyFont="1" applyFill="1" applyBorder="1" applyAlignment="1">
      <alignment horizontal="center" vertical="center"/>
    </xf>
    <xf numFmtId="0" fontId="58" fillId="36" borderId="109" xfId="0" applyFont="1" applyFill="1" applyBorder="1" applyAlignment="1">
      <alignment horizontal="center" vertical="center" wrapText="1"/>
    </xf>
    <xf numFmtId="0" fontId="58" fillId="36" borderId="106" xfId="0" applyFont="1" applyFill="1" applyBorder="1" applyAlignment="1">
      <alignment horizontal="center" vertical="center"/>
    </xf>
    <xf numFmtId="0" fontId="58" fillId="36" borderId="112" xfId="0" applyFont="1" applyFill="1" applyBorder="1" applyAlignment="1">
      <alignment horizontal="center" vertical="center" wrapText="1"/>
    </xf>
    <xf numFmtId="0" fontId="58" fillId="36" borderId="113" xfId="0" applyFont="1" applyFill="1" applyBorder="1" applyAlignment="1">
      <alignment horizontal="center" vertical="center"/>
    </xf>
    <xf numFmtId="0" fontId="58" fillId="35" borderId="96" xfId="0" applyFont="1" applyFill="1" applyBorder="1" applyAlignment="1">
      <alignment horizontal="center" vertical="center" shrinkToFit="1"/>
    </xf>
    <xf numFmtId="0" fontId="58" fillId="35" borderId="114" xfId="0" applyFont="1" applyFill="1" applyBorder="1" applyAlignment="1">
      <alignment horizontal="center" vertical="center" shrinkToFit="1"/>
    </xf>
    <xf numFmtId="0" fontId="58" fillId="35" borderId="115" xfId="0" applyFont="1" applyFill="1" applyBorder="1" applyAlignment="1">
      <alignment horizontal="center" vertical="center" shrinkToFit="1"/>
    </xf>
    <xf numFmtId="0" fontId="58" fillId="35" borderId="116" xfId="0" applyFont="1" applyFill="1" applyBorder="1" applyAlignment="1">
      <alignment horizontal="center" vertical="center" shrinkToFit="1"/>
    </xf>
    <xf numFmtId="0" fontId="58" fillId="0" borderId="47" xfId="0" applyFont="1" applyFill="1" applyBorder="1" applyAlignment="1">
      <alignment horizontal="distributed" vertical="center" wrapText="1" indent="1" shrinkToFit="1"/>
    </xf>
    <xf numFmtId="0" fontId="58" fillId="0" borderId="48" xfId="0" applyFont="1" applyFill="1" applyBorder="1" applyAlignment="1">
      <alignment horizontal="distributed" vertical="center" indent="1" shrinkToFit="1"/>
    </xf>
    <xf numFmtId="0" fontId="58" fillId="0" borderId="96" xfId="0" applyFont="1" applyFill="1" applyBorder="1" applyAlignment="1">
      <alignment horizontal="distributed" vertical="center" indent="1" shrinkToFit="1"/>
    </xf>
    <xf numFmtId="0" fontId="58" fillId="0" borderId="114" xfId="0" applyFont="1" applyFill="1" applyBorder="1" applyAlignment="1">
      <alignment horizontal="distributed" vertical="center" indent="1" shrinkToFit="1"/>
    </xf>
    <xf numFmtId="0" fontId="58" fillId="0" borderId="60" xfId="0" applyFont="1" applyFill="1" applyBorder="1" applyAlignment="1">
      <alignment horizontal="distributed" vertical="center" indent="1" shrinkToFit="1"/>
    </xf>
    <xf numFmtId="0" fontId="58" fillId="0" borderId="61" xfId="0" applyFont="1" applyFill="1" applyBorder="1" applyAlignment="1">
      <alignment horizontal="distributed" vertical="center" indent="1" shrinkToFit="1"/>
    </xf>
    <xf numFmtId="0" fontId="58" fillId="34" borderId="104" xfId="0" applyFont="1" applyFill="1" applyBorder="1" applyAlignment="1">
      <alignment horizontal="center" vertical="center"/>
    </xf>
    <xf numFmtId="0" fontId="58" fillId="34" borderId="105" xfId="0" applyFont="1" applyFill="1" applyBorder="1" applyAlignment="1">
      <alignment horizontal="center" vertical="center"/>
    </xf>
    <xf numFmtId="0" fontId="58" fillId="34" borderId="106" xfId="0" applyFont="1" applyFill="1" applyBorder="1" applyAlignment="1">
      <alignment horizontal="center" vertical="center" wrapText="1"/>
    </xf>
    <xf numFmtId="0" fontId="58" fillId="34" borderId="107" xfId="0" applyFont="1" applyFill="1" applyBorder="1" applyAlignment="1">
      <alignment horizontal="center" vertical="center"/>
    </xf>
    <xf numFmtId="0" fontId="58" fillId="34" borderId="108" xfId="0" applyFont="1" applyFill="1" applyBorder="1" applyAlignment="1">
      <alignment horizontal="center" vertical="center" wrapText="1"/>
    </xf>
    <xf numFmtId="0" fontId="58" fillId="34" borderId="109" xfId="0" applyFont="1" applyFill="1" applyBorder="1" applyAlignment="1">
      <alignment horizontal="center" vertical="center"/>
    </xf>
    <xf numFmtId="0" fontId="58" fillId="34" borderId="104" xfId="0" applyFont="1" applyFill="1" applyBorder="1" applyAlignment="1">
      <alignment horizontal="center" vertical="center" shrinkToFit="1"/>
    </xf>
    <xf numFmtId="0" fontId="58" fillId="34" borderId="105" xfId="0" applyFont="1" applyFill="1" applyBorder="1" applyAlignment="1">
      <alignment horizontal="center" vertical="center" shrinkToFit="1"/>
    </xf>
    <xf numFmtId="0" fontId="59" fillId="34" borderId="108" xfId="0" applyFont="1" applyFill="1" applyBorder="1" applyAlignment="1">
      <alignment horizontal="center" vertical="center" wrapText="1"/>
    </xf>
    <xf numFmtId="0" fontId="59" fillId="34" borderId="109" xfId="0" applyFont="1" applyFill="1" applyBorder="1" applyAlignment="1">
      <alignment horizontal="center" vertical="center"/>
    </xf>
    <xf numFmtId="0" fontId="58" fillId="34" borderId="110" xfId="0" applyFont="1" applyFill="1" applyBorder="1" applyAlignment="1">
      <alignment horizontal="center" vertical="center"/>
    </xf>
    <xf numFmtId="0" fontId="58" fillId="34" borderId="111" xfId="0" applyFont="1" applyFill="1" applyBorder="1" applyAlignment="1">
      <alignment horizontal="center" vertical="center"/>
    </xf>
    <xf numFmtId="0" fontId="59" fillId="34" borderId="109" xfId="0" applyFont="1" applyFill="1" applyBorder="1" applyAlignment="1">
      <alignment horizontal="center" vertical="center" wrapText="1"/>
    </xf>
    <xf numFmtId="0" fontId="58" fillId="34" borderId="109" xfId="0" applyFont="1" applyFill="1" applyBorder="1" applyAlignment="1">
      <alignment horizontal="center" vertical="center" wrapText="1"/>
    </xf>
    <xf numFmtId="0" fontId="58" fillId="34" borderId="108" xfId="0" applyFont="1" applyFill="1" applyBorder="1" applyAlignment="1">
      <alignment horizontal="center" vertical="center"/>
    </xf>
    <xf numFmtId="0" fontId="58" fillId="34" borderId="112" xfId="0" applyFont="1" applyFill="1" applyBorder="1" applyAlignment="1">
      <alignment horizontal="center" vertical="center" wrapText="1"/>
    </xf>
    <xf numFmtId="0" fontId="58" fillId="34" borderId="113" xfId="0" applyFont="1" applyFill="1" applyBorder="1" applyAlignment="1">
      <alignment horizontal="center" vertical="center"/>
    </xf>
    <xf numFmtId="0" fontId="58" fillId="0" borderId="115" xfId="0" applyFont="1" applyFill="1" applyBorder="1" applyAlignment="1">
      <alignment horizontal="distributed" vertical="center" indent="1" shrinkToFit="1"/>
    </xf>
    <xf numFmtId="0" fontId="58" fillId="0" borderId="116" xfId="0" applyFont="1" applyFill="1" applyBorder="1" applyAlignment="1">
      <alignment horizontal="distributed" vertical="center" indent="1" shrinkToFit="1"/>
    </xf>
    <xf numFmtId="0" fontId="58" fillId="34" borderId="106" xfId="0" applyFont="1" applyFill="1" applyBorder="1" applyAlignment="1">
      <alignment horizontal="center" vertical="center"/>
    </xf>
    <xf numFmtId="0" fontId="58" fillId="35" borderId="60" xfId="0" applyFont="1" applyFill="1" applyBorder="1" applyAlignment="1">
      <alignment horizontal="center" vertical="center" shrinkToFit="1"/>
    </xf>
    <xf numFmtId="0" fontId="58" fillId="35" borderId="61" xfId="0" applyFont="1" applyFill="1" applyBorder="1" applyAlignment="1">
      <alignment horizontal="center" vertical="center" shrinkToFit="1"/>
    </xf>
    <xf numFmtId="0" fontId="58" fillId="35" borderId="45" xfId="0" applyFont="1" applyFill="1" applyBorder="1" applyAlignment="1">
      <alignment horizontal="center" vertical="center" shrinkToFit="1"/>
    </xf>
    <xf numFmtId="0" fontId="58" fillId="35" borderId="46" xfId="0" applyFont="1" applyFill="1" applyBorder="1" applyAlignment="1">
      <alignment horizontal="center" vertical="center" shrinkToFit="1"/>
    </xf>
    <xf numFmtId="0" fontId="58" fillId="0" borderId="60" xfId="0" applyFont="1" applyFill="1" applyBorder="1" applyAlignment="1">
      <alignment horizontal="left" vertical="center" shrinkToFit="1"/>
    </xf>
    <xf numFmtId="0" fontId="58" fillId="0" borderId="61" xfId="0" applyFont="1" applyFill="1" applyBorder="1" applyAlignment="1">
      <alignment horizontal="left" vertical="center" shrinkToFit="1"/>
    </xf>
    <xf numFmtId="0" fontId="58" fillId="0" borderId="47" xfId="0" applyFont="1" applyFill="1" applyBorder="1" applyAlignment="1">
      <alignment horizontal="left" vertical="center" shrinkToFit="1"/>
    </xf>
    <xf numFmtId="0" fontId="58" fillId="0" borderId="48" xfId="0" applyFont="1" applyFill="1" applyBorder="1" applyAlignment="1">
      <alignment horizontal="left" vertical="center" shrinkToFit="1"/>
    </xf>
    <xf numFmtId="0" fontId="58" fillId="0" borderId="115" xfId="0" applyFont="1" applyFill="1" applyBorder="1" applyAlignment="1">
      <alignment horizontal="left" vertical="center" shrinkToFit="1"/>
    </xf>
    <xf numFmtId="0" fontId="58" fillId="0" borderId="116" xfId="0" applyFont="1" applyFill="1" applyBorder="1" applyAlignment="1">
      <alignment horizontal="left" vertical="center" shrinkToFit="1"/>
    </xf>
    <xf numFmtId="0" fontId="58" fillId="35" borderId="28" xfId="0" applyFont="1" applyFill="1" applyBorder="1" applyAlignment="1">
      <alignment horizontal="center" vertical="center" shrinkToFit="1"/>
    </xf>
    <xf numFmtId="0" fontId="58" fillId="35" borderId="30" xfId="0" applyFont="1" applyFill="1" applyBorder="1" applyAlignment="1">
      <alignment horizontal="center" vertical="center" shrinkToFit="1"/>
    </xf>
    <xf numFmtId="0" fontId="63" fillId="0" borderId="48" xfId="0" applyFont="1" applyBorder="1" applyAlignment="1">
      <alignment horizontal="center" vertical="center" shrinkToFit="1"/>
    </xf>
    <xf numFmtId="0" fontId="63" fillId="0" borderId="46" xfId="0" applyFont="1" applyBorder="1" applyAlignment="1">
      <alignment horizontal="center" vertical="center" shrinkToFit="1"/>
    </xf>
    <xf numFmtId="0" fontId="58" fillId="33" borderId="60" xfId="0" applyFont="1" applyFill="1" applyBorder="1" applyAlignment="1">
      <alignment horizontal="center" vertical="center" shrinkToFit="1"/>
    </xf>
    <xf numFmtId="0" fontId="58" fillId="33" borderId="61" xfId="0" applyFont="1" applyFill="1" applyBorder="1" applyAlignment="1">
      <alignment horizontal="center" vertical="center" shrinkToFit="1"/>
    </xf>
    <xf numFmtId="0" fontId="58" fillId="33" borderId="47" xfId="0" applyFont="1" applyFill="1" applyBorder="1" applyAlignment="1">
      <alignment horizontal="center" vertical="center" shrinkToFit="1"/>
    </xf>
    <xf numFmtId="0" fontId="58" fillId="33" borderId="48" xfId="0" applyFont="1" applyFill="1" applyBorder="1" applyAlignment="1">
      <alignment horizontal="center" vertical="center" shrinkToFit="1"/>
    </xf>
    <xf numFmtId="0" fontId="58" fillId="33" borderId="115" xfId="0" applyFont="1" applyFill="1" applyBorder="1" applyAlignment="1">
      <alignment horizontal="center" vertical="center" shrinkToFit="1"/>
    </xf>
    <xf numFmtId="0" fontId="58" fillId="33" borderId="116" xfId="0" applyFont="1" applyFill="1" applyBorder="1" applyAlignment="1">
      <alignment horizontal="center" vertical="center" shrinkToFit="1"/>
    </xf>
    <xf numFmtId="0" fontId="58" fillId="34" borderId="117" xfId="0" applyFont="1" applyFill="1" applyBorder="1" applyAlignment="1">
      <alignment horizontal="center" vertical="center"/>
    </xf>
    <xf numFmtId="0" fontId="58" fillId="34" borderId="118" xfId="0" applyFont="1" applyFill="1" applyBorder="1" applyAlignment="1">
      <alignment horizontal="center" vertical="center"/>
    </xf>
    <xf numFmtId="0" fontId="58" fillId="34" borderId="119" xfId="0" applyFont="1" applyFill="1" applyBorder="1" applyAlignment="1">
      <alignment horizontal="center" vertical="center"/>
    </xf>
    <xf numFmtId="0" fontId="58" fillId="34" borderId="120" xfId="0" applyFont="1" applyFill="1" applyBorder="1" applyAlignment="1">
      <alignment horizontal="center" vertical="center"/>
    </xf>
    <xf numFmtId="0" fontId="58" fillId="33" borderId="121" xfId="0" applyFont="1" applyFill="1" applyBorder="1" applyAlignment="1">
      <alignment horizontal="center" vertical="center" wrapText="1" shrinkToFit="1"/>
    </xf>
    <xf numFmtId="0" fontId="58" fillId="33" borderId="122" xfId="0" applyFont="1" applyFill="1" applyBorder="1" applyAlignment="1">
      <alignment horizontal="center" vertical="center" wrapText="1" shrinkToFit="1"/>
    </xf>
    <xf numFmtId="0" fontId="58" fillId="33" borderId="87" xfId="0" applyFont="1" applyFill="1" applyBorder="1" applyAlignment="1">
      <alignment horizontal="center" vertical="center" shrinkToFit="1"/>
    </xf>
    <xf numFmtId="0" fontId="58" fillId="33" borderId="123" xfId="0" applyFont="1" applyFill="1" applyBorder="1" applyAlignment="1">
      <alignment horizontal="center" vertical="center" shrinkToFit="1"/>
    </xf>
    <xf numFmtId="0" fontId="58" fillId="33" borderId="124" xfId="0" applyFont="1" applyFill="1" applyBorder="1" applyAlignment="1">
      <alignment horizontal="center" vertical="center" shrinkToFit="1"/>
    </xf>
    <xf numFmtId="0" fontId="58" fillId="33" borderId="91" xfId="0" applyFont="1" applyFill="1" applyBorder="1" applyAlignment="1">
      <alignment horizontal="center" vertical="center" shrinkToFit="1"/>
    </xf>
    <xf numFmtId="178" fontId="58" fillId="35" borderId="47" xfId="0" applyNumberFormat="1" applyFont="1" applyFill="1" applyBorder="1" applyAlignment="1">
      <alignment horizontal="center" vertical="center" shrinkToFit="1"/>
    </xf>
    <xf numFmtId="178" fontId="58" fillId="35" borderId="48" xfId="0" applyNumberFormat="1" applyFont="1" applyFill="1" applyBorder="1" applyAlignment="1">
      <alignment horizontal="center" vertical="center" shrinkToFit="1"/>
    </xf>
    <xf numFmtId="178" fontId="58" fillId="35" borderId="60" xfId="0" applyNumberFormat="1" applyFont="1" applyFill="1" applyBorder="1" applyAlignment="1">
      <alignment horizontal="center" vertical="center" shrinkToFit="1"/>
    </xf>
    <xf numFmtId="178" fontId="58" fillId="35" borderId="61" xfId="0" applyNumberFormat="1" applyFont="1" applyFill="1" applyBorder="1" applyAlignment="1">
      <alignment horizontal="center" vertical="center" shrinkToFit="1"/>
    </xf>
    <xf numFmtId="178" fontId="58" fillId="35" borderId="45" xfId="0" applyNumberFormat="1" applyFont="1" applyFill="1" applyBorder="1" applyAlignment="1">
      <alignment horizontal="center" vertical="center" shrinkToFit="1"/>
    </xf>
    <xf numFmtId="178" fontId="58" fillId="35" borderId="46" xfId="0" applyNumberFormat="1" applyFont="1" applyFill="1" applyBorder="1" applyAlignment="1">
      <alignment horizontal="center" vertical="center" shrinkToFit="1"/>
    </xf>
    <xf numFmtId="0" fontId="58" fillId="0" borderId="47" xfId="0" applyFont="1" applyFill="1" applyBorder="1" applyAlignment="1">
      <alignment horizontal="center" vertical="center" shrinkToFit="1"/>
    </xf>
    <xf numFmtId="0" fontId="58" fillId="0" borderId="48" xfId="0" applyFont="1" applyFill="1" applyBorder="1" applyAlignment="1">
      <alignment horizontal="center" vertical="center" shrinkToFit="1"/>
    </xf>
    <xf numFmtId="0" fontId="58" fillId="0" borderId="115" xfId="0" applyFont="1" applyFill="1" applyBorder="1" applyAlignment="1">
      <alignment horizontal="center" vertical="center" shrinkToFit="1"/>
    </xf>
    <xf numFmtId="0" fontId="58" fillId="0" borderId="116" xfId="0" applyFont="1" applyFill="1" applyBorder="1" applyAlignment="1">
      <alignment horizontal="center" vertical="center" shrinkToFit="1"/>
    </xf>
    <xf numFmtId="0" fontId="58" fillId="35" borderId="10" xfId="0" applyFont="1" applyFill="1" applyBorder="1" applyAlignment="1">
      <alignment horizontal="right" vertical="center"/>
    </xf>
    <xf numFmtId="0" fontId="58" fillId="35" borderId="0" xfId="0" applyFont="1" applyFill="1" applyAlignment="1">
      <alignment horizontal="center" vertical="center" wrapText="1"/>
    </xf>
    <xf numFmtId="0" fontId="58" fillId="0" borderId="17" xfId="0" applyFont="1" applyFill="1" applyBorder="1" applyAlignment="1">
      <alignment vertical="center" shrinkToFit="1"/>
    </xf>
    <xf numFmtId="0" fontId="58" fillId="0" borderId="125" xfId="0" applyFont="1" applyFill="1" applyBorder="1" applyAlignment="1">
      <alignment vertical="center" shrinkToFit="1"/>
    </xf>
    <xf numFmtId="0" fontId="58" fillId="35" borderId="126" xfId="0" applyFont="1" applyFill="1" applyBorder="1" applyAlignment="1">
      <alignment vertical="center" shrinkToFit="1"/>
    </xf>
    <xf numFmtId="0" fontId="58" fillId="35" borderId="77" xfId="0" applyFont="1" applyFill="1" applyBorder="1" applyAlignment="1">
      <alignment vertical="center" shrinkToFit="1"/>
    </xf>
    <xf numFmtId="0" fontId="58" fillId="35" borderId="47" xfId="0" applyFont="1" applyFill="1" applyBorder="1" applyAlignment="1">
      <alignment horizontal="center" vertical="center"/>
    </xf>
    <xf numFmtId="0" fontId="63" fillId="0" borderId="48" xfId="0" applyFont="1" applyBorder="1" applyAlignment="1">
      <alignment horizontal="center" vertical="center"/>
    </xf>
    <xf numFmtId="0" fontId="58" fillId="35" borderId="47" xfId="0" applyFont="1" applyFill="1" applyBorder="1" applyAlignment="1">
      <alignment horizontal="left" vertical="center" shrinkToFit="1"/>
    </xf>
    <xf numFmtId="0" fontId="58" fillId="35" borderId="48" xfId="0" applyFont="1" applyFill="1" applyBorder="1" applyAlignment="1">
      <alignment horizontal="left" vertical="center" shrinkToFit="1"/>
    </xf>
    <xf numFmtId="0" fontId="58" fillId="35" borderId="45" xfId="0" applyFont="1" applyFill="1" applyBorder="1" applyAlignment="1">
      <alignment horizontal="left" vertical="center" shrinkToFit="1"/>
    </xf>
    <xf numFmtId="0" fontId="58" fillId="35" borderId="46" xfId="0" applyFont="1" applyFill="1" applyBorder="1" applyAlignment="1">
      <alignment horizontal="left" vertical="center" shrinkToFit="1"/>
    </xf>
    <xf numFmtId="0" fontId="58" fillId="35" borderId="60" xfId="0" applyFont="1" applyFill="1" applyBorder="1" applyAlignment="1">
      <alignment horizontal="left" vertical="center" shrinkToFit="1"/>
    </xf>
    <xf numFmtId="0" fontId="58" fillId="35" borderId="61" xfId="0" applyFont="1" applyFill="1" applyBorder="1" applyAlignment="1">
      <alignment horizontal="left" vertical="center" shrinkToFit="1"/>
    </xf>
    <xf numFmtId="0" fontId="58" fillId="36" borderId="40" xfId="0" applyFont="1" applyFill="1" applyBorder="1" applyAlignment="1">
      <alignment horizontal="center" vertical="center" wrapText="1"/>
    </xf>
    <xf numFmtId="0" fontId="58" fillId="35" borderId="127" xfId="0" applyFont="1" applyFill="1" applyBorder="1" applyAlignment="1">
      <alignment horizontal="center" vertical="center" shrinkToFit="1"/>
    </xf>
    <xf numFmtId="0" fontId="58" fillId="35" borderId="128" xfId="0" applyFont="1" applyFill="1" applyBorder="1" applyAlignment="1">
      <alignment horizontal="center" vertical="center" shrinkToFit="1"/>
    </xf>
    <xf numFmtId="0" fontId="58" fillId="35" borderId="129" xfId="0" applyFont="1" applyFill="1" applyBorder="1" applyAlignment="1">
      <alignment horizontal="center" vertical="center" shrinkToFit="1"/>
    </xf>
    <xf numFmtId="0" fontId="58" fillId="35" borderId="130" xfId="0" applyFont="1" applyFill="1" applyBorder="1" applyAlignment="1">
      <alignment horizontal="center" vertical="center" shrinkToFit="1"/>
    </xf>
    <xf numFmtId="0" fontId="58" fillId="33" borderId="45"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様式"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200701088\hd-hesu2%20(h)\&#65320;&#65298;&#65297;&#27770;&#31639;&#32113;&#35336;\218573_&#26481;&#23433;&#20013;&#23398;&#266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200701088\HD-HESU2%20(H)\&#22823;&#37326;&#12495;&#12540;&#12489;&#12487;&#12451;&#12473;&#12463;&#12363;&#12425;&#12467;&#12500;&#12540;\&#26222;&#36890;&#20250;&#35336;\H20&#24180;&#24230;_&#39640;&#20117;\&#27770;&#31639;&#32113;&#35336;\H19&#27770;&#31639;&#32113;&#35336;&#65288;&#35576;&#35519;&#26619;&#65289;\&#19968;&#32068;&#12539;&#24195;&#22495;\&#19968;&#32068;&#22238;&#31572;\&#19968;&#32068;&#27096;&#24335;&#65297;\&#19968;&#32068;&#20998;&#36070;&#37329;&#65288;45&#34920;&#38306;&#20418;&#65289;\8235%20&#19968;&#32068;&#27096;&#24335;&#65297;&#65288;&#21487;&#33538;&#34907;&#2998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安中按分"/>
      <sheetName val="計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賦金還付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96"/>
  <sheetViews>
    <sheetView tabSelected="1" view="pageBreakPreview" zoomScale="120" zoomScaleSheetLayoutView="120" zoomScalePageLayoutView="0" workbookViewId="0" topLeftCell="A58">
      <selection activeCell="A58" sqref="A1:IV16384"/>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693</v>
      </c>
      <c r="B4" s="124"/>
      <c r="G4" s="125" t="s">
        <v>51</v>
      </c>
      <c r="H4" s="126" t="s">
        <v>52</v>
      </c>
      <c r="I4" s="127" t="s">
        <v>53</v>
      </c>
      <c r="J4" s="128" t="s">
        <v>54</v>
      </c>
    </row>
    <row r="5" spans="7:10" ht="13.5" customHeight="1" thickTop="1">
      <c r="G5" s="129">
        <v>69798</v>
      </c>
      <c r="H5" s="130">
        <v>8776</v>
      </c>
      <c r="I5" s="131">
        <v>4543</v>
      </c>
      <c r="J5" s="132">
        <v>83117</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692</v>
      </c>
      <c r="B10" s="135">
        <v>155709</v>
      </c>
      <c r="C10" s="136">
        <v>147624</v>
      </c>
      <c r="D10" s="136">
        <v>8085</v>
      </c>
      <c r="E10" s="136">
        <v>7549</v>
      </c>
      <c r="F10" s="136">
        <v>2067</v>
      </c>
      <c r="G10" s="136">
        <v>128794</v>
      </c>
      <c r="H10" s="137" t="s">
        <v>691</v>
      </c>
    </row>
    <row r="11" spans="1:8" ht="13.5" customHeight="1">
      <c r="A11" s="154" t="s">
        <v>690</v>
      </c>
      <c r="B11" s="22">
        <v>112</v>
      </c>
      <c r="C11" s="23">
        <v>90</v>
      </c>
      <c r="D11" s="23">
        <v>22</v>
      </c>
      <c r="E11" s="23">
        <v>22</v>
      </c>
      <c r="F11" s="23">
        <v>7</v>
      </c>
      <c r="G11" s="23">
        <v>460</v>
      </c>
      <c r="H11" s="258"/>
    </row>
    <row r="12" spans="1:8" ht="13.5" customHeight="1">
      <c r="A12" s="154" t="s">
        <v>689</v>
      </c>
      <c r="B12" s="22">
        <v>1371</v>
      </c>
      <c r="C12" s="23">
        <v>1343</v>
      </c>
      <c r="D12" s="23">
        <v>28</v>
      </c>
      <c r="E12" s="458" t="s">
        <v>188</v>
      </c>
      <c r="F12" s="23">
        <v>246</v>
      </c>
      <c r="G12" s="23">
        <v>359</v>
      </c>
      <c r="H12" s="258" t="s">
        <v>688</v>
      </c>
    </row>
    <row r="13" spans="1:8" ht="13.5" customHeight="1">
      <c r="A13" s="230" t="s">
        <v>687</v>
      </c>
      <c r="B13" s="751">
        <v>89</v>
      </c>
      <c r="C13" s="752">
        <v>89</v>
      </c>
      <c r="D13" s="753" t="s">
        <v>188</v>
      </c>
      <c r="E13" s="753" t="s">
        <v>188</v>
      </c>
      <c r="F13" s="752">
        <v>11</v>
      </c>
      <c r="G13" s="753" t="s">
        <v>188</v>
      </c>
      <c r="H13" s="754" t="s">
        <v>686</v>
      </c>
    </row>
    <row r="14" spans="1:8" ht="13.5" customHeight="1">
      <c r="A14" s="158" t="s">
        <v>685</v>
      </c>
      <c r="B14" s="27">
        <v>654</v>
      </c>
      <c r="C14" s="28">
        <v>526</v>
      </c>
      <c r="D14" s="28">
        <v>128</v>
      </c>
      <c r="E14" s="28">
        <v>128</v>
      </c>
      <c r="F14" s="755" t="s">
        <v>188</v>
      </c>
      <c r="G14" s="28">
        <v>71</v>
      </c>
      <c r="H14" s="304"/>
    </row>
    <row r="15" spans="1:8" ht="13.5" customHeight="1">
      <c r="A15" s="138" t="s">
        <v>1</v>
      </c>
      <c r="B15" s="139">
        <v>157767</v>
      </c>
      <c r="C15" s="140">
        <v>149504</v>
      </c>
      <c r="D15" s="140">
        <v>8263</v>
      </c>
      <c r="E15" s="140">
        <v>7699</v>
      </c>
      <c r="F15" s="141"/>
      <c r="G15" s="140">
        <v>129685</v>
      </c>
      <c r="H15" s="142" t="s">
        <v>684</v>
      </c>
    </row>
    <row r="16" spans="1:8" ht="13.5" customHeight="1">
      <c r="A16" s="143" t="s">
        <v>66</v>
      </c>
      <c r="B16" s="144"/>
      <c r="C16" s="144"/>
      <c r="D16" s="144"/>
      <c r="E16" s="144"/>
      <c r="F16" s="144"/>
      <c r="G16" s="144"/>
      <c r="H16" s="145"/>
    </row>
    <row r="17" ht="9.75" customHeight="1"/>
    <row r="18" ht="14.25">
      <c r="A18" s="133" t="s">
        <v>10</v>
      </c>
    </row>
    <row r="19" spans="9:12" ht="10.5">
      <c r="I19" s="122" t="s">
        <v>12</v>
      </c>
      <c r="K19" s="122"/>
      <c r="L19" s="122"/>
    </row>
    <row r="20" spans="1:9" ht="13.5" customHeight="1">
      <c r="A20" s="789" t="s">
        <v>0</v>
      </c>
      <c r="B20" s="791" t="s">
        <v>43</v>
      </c>
      <c r="C20" s="793" t="s">
        <v>44</v>
      </c>
      <c r="D20" s="793" t="s">
        <v>45</v>
      </c>
      <c r="E20" s="799" t="s">
        <v>46</v>
      </c>
      <c r="F20" s="793" t="s">
        <v>55</v>
      </c>
      <c r="G20" s="793" t="s">
        <v>11</v>
      </c>
      <c r="H20" s="799" t="s">
        <v>41</v>
      </c>
      <c r="I20" s="797" t="s">
        <v>8</v>
      </c>
    </row>
    <row r="21" spans="1:9" ht="13.5" customHeight="1" thickBot="1">
      <c r="A21" s="790"/>
      <c r="B21" s="792"/>
      <c r="C21" s="794"/>
      <c r="D21" s="794"/>
      <c r="E21" s="800"/>
      <c r="F21" s="805"/>
      <c r="G21" s="805"/>
      <c r="H21" s="801"/>
      <c r="I21" s="798"/>
    </row>
    <row r="22" spans="1:9" ht="13.5" customHeight="1" thickTop="1">
      <c r="A22" s="486" t="s">
        <v>892</v>
      </c>
      <c r="B22" s="228">
        <v>13734</v>
      </c>
      <c r="C22" s="40">
        <v>13653</v>
      </c>
      <c r="D22" s="40">
        <v>80</v>
      </c>
      <c r="E22" s="40">
        <v>3929</v>
      </c>
      <c r="F22" s="40">
        <v>1405</v>
      </c>
      <c r="G22" s="40">
        <v>8122</v>
      </c>
      <c r="H22" s="40">
        <v>4012</v>
      </c>
      <c r="I22" s="431" t="s">
        <v>75</v>
      </c>
    </row>
    <row r="23" spans="1:9" ht="13.5" customHeight="1">
      <c r="A23" s="568" t="s">
        <v>666</v>
      </c>
      <c r="B23" s="235">
        <v>692</v>
      </c>
      <c r="C23" s="44">
        <v>616</v>
      </c>
      <c r="D23" s="44">
        <v>76</v>
      </c>
      <c r="E23" s="44">
        <v>330</v>
      </c>
      <c r="F23" s="44">
        <v>270</v>
      </c>
      <c r="G23" s="44">
        <v>1606</v>
      </c>
      <c r="H23" s="44">
        <v>604</v>
      </c>
      <c r="I23" s="240" t="s">
        <v>75</v>
      </c>
    </row>
    <row r="24" spans="1:9" ht="13.5" customHeight="1">
      <c r="A24" s="568" t="s">
        <v>76</v>
      </c>
      <c r="B24" s="235">
        <v>5135</v>
      </c>
      <c r="C24" s="44">
        <v>4751</v>
      </c>
      <c r="D24" s="44">
        <v>384</v>
      </c>
      <c r="E24" s="44">
        <v>2344</v>
      </c>
      <c r="F24" s="44">
        <v>416</v>
      </c>
      <c r="G24" s="44">
        <v>40251</v>
      </c>
      <c r="H24" s="44">
        <v>1650</v>
      </c>
      <c r="I24" s="240" t="s">
        <v>75</v>
      </c>
    </row>
    <row r="25" spans="1:9" ht="13.5" customHeight="1">
      <c r="A25" s="568" t="s">
        <v>186</v>
      </c>
      <c r="B25" s="235">
        <v>6974</v>
      </c>
      <c r="C25" s="44">
        <v>6705</v>
      </c>
      <c r="D25" s="44">
        <v>269</v>
      </c>
      <c r="E25" s="44">
        <v>1821</v>
      </c>
      <c r="F25" s="44">
        <v>2234</v>
      </c>
      <c r="G25" s="44">
        <v>67752</v>
      </c>
      <c r="H25" s="44">
        <v>26355</v>
      </c>
      <c r="I25" s="240" t="s">
        <v>75</v>
      </c>
    </row>
    <row r="26" spans="1:9" ht="13.5" customHeight="1">
      <c r="A26" s="568" t="s">
        <v>665</v>
      </c>
      <c r="B26" s="235">
        <v>159</v>
      </c>
      <c r="C26" s="44">
        <v>159</v>
      </c>
      <c r="D26" s="241" t="s">
        <v>114</v>
      </c>
      <c r="E26" s="241" t="s">
        <v>114</v>
      </c>
      <c r="F26" s="241">
        <v>14</v>
      </c>
      <c r="G26" s="44">
        <v>132</v>
      </c>
      <c r="H26" s="241">
        <v>4</v>
      </c>
      <c r="I26" s="756"/>
    </row>
    <row r="27" spans="1:9" ht="13.5" customHeight="1">
      <c r="A27" s="568" t="s">
        <v>664</v>
      </c>
      <c r="B27" s="235">
        <v>254</v>
      </c>
      <c r="C27" s="44">
        <v>254</v>
      </c>
      <c r="D27" s="241" t="s">
        <v>114</v>
      </c>
      <c r="E27" s="241" t="s">
        <v>114</v>
      </c>
      <c r="F27" s="44">
        <v>112</v>
      </c>
      <c r="G27" s="44">
        <v>390</v>
      </c>
      <c r="H27" s="44">
        <v>152</v>
      </c>
      <c r="I27" s="756"/>
    </row>
    <row r="28" spans="1:9" ht="13.5" customHeight="1">
      <c r="A28" s="568" t="s">
        <v>663</v>
      </c>
      <c r="B28" s="235">
        <v>582</v>
      </c>
      <c r="C28" s="44">
        <v>582</v>
      </c>
      <c r="D28" s="241" t="s">
        <v>114</v>
      </c>
      <c r="E28" s="241" t="s">
        <v>114</v>
      </c>
      <c r="F28" s="44">
        <v>250</v>
      </c>
      <c r="G28" s="44">
        <v>55</v>
      </c>
      <c r="H28" s="44">
        <v>21</v>
      </c>
      <c r="I28" s="756"/>
    </row>
    <row r="29" spans="1:9" ht="13.5" customHeight="1">
      <c r="A29" s="568" t="s">
        <v>662</v>
      </c>
      <c r="B29" s="235">
        <v>33</v>
      </c>
      <c r="C29" s="44">
        <v>33</v>
      </c>
      <c r="D29" s="44">
        <v>0</v>
      </c>
      <c r="E29" s="241" t="s">
        <v>114</v>
      </c>
      <c r="F29" s="44">
        <v>14</v>
      </c>
      <c r="G29" s="241" t="s">
        <v>114</v>
      </c>
      <c r="H29" s="241" t="s">
        <v>114</v>
      </c>
      <c r="I29" s="756"/>
    </row>
    <row r="30" spans="1:9" ht="13.5" customHeight="1">
      <c r="A30" s="568" t="s">
        <v>683</v>
      </c>
      <c r="B30" s="235">
        <v>15807</v>
      </c>
      <c r="C30" s="44">
        <v>13714</v>
      </c>
      <c r="D30" s="44">
        <v>2093</v>
      </c>
      <c r="E30" s="44">
        <v>2093</v>
      </c>
      <c r="F30" s="241">
        <v>457</v>
      </c>
      <c r="G30" s="241" t="s">
        <v>114</v>
      </c>
      <c r="H30" s="241" t="s">
        <v>114</v>
      </c>
      <c r="I30" s="757" t="s">
        <v>682</v>
      </c>
    </row>
    <row r="31" spans="1:9" ht="13.5" customHeight="1">
      <c r="A31" s="568" t="s">
        <v>243</v>
      </c>
      <c r="B31" s="235">
        <v>47120</v>
      </c>
      <c r="C31" s="44">
        <v>45359</v>
      </c>
      <c r="D31" s="44">
        <v>1761</v>
      </c>
      <c r="E31" s="44">
        <v>1761</v>
      </c>
      <c r="F31" s="44">
        <v>4059</v>
      </c>
      <c r="G31" s="241" t="s">
        <v>114</v>
      </c>
      <c r="H31" s="241" t="s">
        <v>114</v>
      </c>
      <c r="I31" s="756"/>
    </row>
    <row r="32" spans="1:9" ht="13.5" customHeight="1">
      <c r="A32" s="568" t="s">
        <v>681</v>
      </c>
      <c r="B32" s="235">
        <v>184</v>
      </c>
      <c r="C32" s="44">
        <v>155</v>
      </c>
      <c r="D32" s="44">
        <v>29</v>
      </c>
      <c r="E32" s="44">
        <v>29</v>
      </c>
      <c r="F32" s="44">
        <v>0</v>
      </c>
      <c r="G32" s="241" t="s">
        <v>114</v>
      </c>
      <c r="H32" s="241" t="s">
        <v>114</v>
      </c>
      <c r="I32" s="756"/>
    </row>
    <row r="33" spans="1:9" ht="13.5" customHeight="1">
      <c r="A33" s="568" t="s">
        <v>418</v>
      </c>
      <c r="B33" s="235">
        <v>24448</v>
      </c>
      <c r="C33" s="44">
        <v>24181</v>
      </c>
      <c r="D33" s="44">
        <v>267</v>
      </c>
      <c r="E33" s="44">
        <v>267</v>
      </c>
      <c r="F33" s="44">
        <v>4197</v>
      </c>
      <c r="G33" s="241" t="s">
        <v>114</v>
      </c>
      <c r="H33" s="241" t="s">
        <v>114</v>
      </c>
      <c r="I33" s="757" t="s">
        <v>680</v>
      </c>
    </row>
    <row r="34" spans="1:9" ht="13.5" customHeight="1">
      <c r="A34" s="758" t="s">
        <v>417</v>
      </c>
      <c r="B34" s="231">
        <v>3965</v>
      </c>
      <c r="C34" s="232">
        <v>3863</v>
      </c>
      <c r="D34" s="232">
        <v>102</v>
      </c>
      <c r="E34" s="232">
        <v>102</v>
      </c>
      <c r="F34" s="232">
        <v>761</v>
      </c>
      <c r="G34" s="532" t="s">
        <v>114</v>
      </c>
      <c r="H34" s="532" t="s">
        <v>114</v>
      </c>
      <c r="I34" s="759"/>
    </row>
    <row r="35" spans="1:9" ht="13.5" customHeight="1">
      <c r="A35" s="760" t="s">
        <v>238</v>
      </c>
      <c r="B35" s="237">
        <v>475</v>
      </c>
      <c r="C35" s="238">
        <v>475</v>
      </c>
      <c r="D35" s="263" t="s">
        <v>114</v>
      </c>
      <c r="E35" s="263" t="s">
        <v>114</v>
      </c>
      <c r="F35" s="238">
        <v>338</v>
      </c>
      <c r="G35" s="238">
        <v>3406</v>
      </c>
      <c r="H35" s="238">
        <v>2060</v>
      </c>
      <c r="I35" s="761"/>
    </row>
    <row r="36" spans="1:9" ht="13.5" customHeight="1">
      <c r="A36" s="138" t="s">
        <v>15</v>
      </c>
      <c r="B36" s="162"/>
      <c r="C36" s="163"/>
      <c r="D36" s="163"/>
      <c r="E36" s="246">
        <v>12675</v>
      </c>
      <c r="F36" s="762"/>
      <c r="G36" s="246">
        <v>121714</v>
      </c>
      <c r="H36" s="246">
        <v>34859</v>
      </c>
      <c r="I36" s="166"/>
    </row>
    <row r="37" ht="10.5">
      <c r="A37" s="121" t="s">
        <v>60</v>
      </c>
    </row>
    <row r="38" ht="10.5">
      <c r="A38" s="121" t="s">
        <v>62</v>
      </c>
    </row>
    <row r="39" ht="10.5">
      <c r="A39" s="121" t="s">
        <v>49</v>
      </c>
    </row>
    <row r="40" ht="10.5">
      <c r="A40" s="121" t="s">
        <v>48</v>
      </c>
    </row>
    <row r="41" ht="9.75" customHeight="1"/>
    <row r="42" ht="14.25">
      <c r="A42" s="133" t="s">
        <v>13</v>
      </c>
    </row>
    <row r="43" spans="9:10" ht="10.5">
      <c r="I43" s="122" t="s">
        <v>12</v>
      </c>
      <c r="J43" s="122"/>
    </row>
    <row r="44" spans="1:9" ht="13.5" customHeight="1">
      <c r="A44" s="789" t="s">
        <v>14</v>
      </c>
      <c r="B44" s="791" t="s">
        <v>43</v>
      </c>
      <c r="C44" s="793" t="s">
        <v>44</v>
      </c>
      <c r="D44" s="793" t="s">
        <v>45</v>
      </c>
      <c r="E44" s="799" t="s">
        <v>46</v>
      </c>
      <c r="F44" s="793" t="s">
        <v>55</v>
      </c>
      <c r="G44" s="793" t="s">
        <v>11</v>
      </c>
      <c r="H44" s="799" t="s">
        <v>42</v>
      </c>
      <c r="I44" s="797" t="s">
        <v>8</v>
      </c>
    </row>
    <row r="45" spans="1:9" ht="13.5" customHeight="1" thickBot="1">
      <c r="A45" s="790"/>
      <c r="B45" s="792"/>
      <c r="C45" s="794"/>
      <c r="D45" s="794"/>
      <c r="E45" s="800"/>
      <c r="F45" s="805"/>
      <c r="G45" s="805"/>
      <c r="H45" s="801"/>
      <c r="I45" s="798"/>
    </row>
    <row r="46" spans="1:9" ht="13.5" customHeight="1" thickTop="1">
      <c r="A46" s="134" t="s">
        <v>90</v>
      </c>
      <c r="B46" s="228">
        <v>66</v>
      </c>
      <c r="C46" s="40">
        <v>64</v>
      </c>
      <c r="D46" s="40">
        <v>2</v>
      </c>
      <c r="E46" s="40">
        <v>2</v>
      </c>
      <c r="F46" s="538" t="s">
        <v>114</v>
      </c>
      <c r="G46" s="538" t="s">
        <v>114</v>
      </c>
      <c r="H46" s="538" t="s">
        <v>114</v>
      </c>
      <c r="I46" s="167"/>
    </row>
    <row r="47" spans="1:9" ht="13.5" customHeight="1">
      <c r="A47" s="169" t="s">
        <v>172</v>
      </c>
      <c r="B47" s="427">
        <v>119</v>
      </c>
      <c r="C47" s="428">
        <v>103</v>
      </c>
      <c r="D47" s="428">
        <v>16</v>
      </c>
      <c r="E47" s="428">
        <v>16</v>
      </c>
      <c r="F47" s="599" t="s">
        <v>114</v>
      </c>
      <c r="G47" s="599" t="s">
        <v>114</v>
      </c>
      <c r="H47" s="599" t="s">
        <v>114</v>
      </c>
      <c r="I47" s="157"/>
    </row>
    <row r="48" spans="1:9" ht="13.5" customHeight="1">
      <c r="A48" s="154" t="s">
        <v>679</v>
      </c>
      <c r="B48" s="235">
        <v>1306</v>
      </c>
      <c r="C48" s="44">
        <v>1224</v>
      </c>
      <c r="D48" s="44">
        <v>82</v>
      </c>
      <c r="E48" s="44">
        <v>82</v>
      </c>
      <c r="F48" s="241" t="s">
        <v>114</v>
      </c>
      <c r="G48" s="241" t="s">
        <v>114</v>
      </c>
      <c r="H48" s="241" t="s">
        <v>114</v>
      </c>
      <c r="I48" s="157"/>
    </row>
    <row r="49" spans="1:9" ht="13.5" customHeight="1">
      <c r="A49" s="154" t="s">
        <v>248</v>
      </c>
      <c r="B49" s="235">
        <v>30</v>
      </c>
      <c r="C49" s="44">
        <v>27</v>
      </c>
      <c r="D49" s="44">
        <v>4</v>
      </c>
      <c r="E49" s="44">
        <v>4</v>
      </c>
      <c r="F49" s="241" t="s">
        <v>114</v>
      </c>
      <c r="G49" s="241" t="s">
        <v>114</v>
      </c>
      <c r="H49" s="241" t="s">
        <v>114</v>
      </c>
      <c r="I49" s="157"/>
    </row>
    <row r="50" spans="1:9" ht="13.5" customHeight="1">
      <c r="A50" s="169" t="s">
        <v>204</v>
      </c>
      <c r="B50" s="427">
        <v>262</v>
      </c>
      <c r="C50" s="428">
        <v>234</v>
      </c>
      <c r="D50" s="428">
        <v>28</v>
      </c>
      <c r="E50" s="428">
        <v>28</v>
      </c>
      <c r="F50" s="599" t="s">
        <v>114</v>
      </c>
      <c r="G50" s="599" t="s">
        <v>114</v>
      </c>
      <c r="H50" s="599" t="s">
        <v>114</v>
      </c>
      <c r="I50" s="157"/>
    </row>
    <row r="51" spans="1:9" ht="13.5" customHeight="1">
      <c r="A51" s="158" t="s">
        <v>346</v>
      </c>
      <c r="B51" s="237">
        <v>190840</v>
      </c>
      <c r="C51" s="238">
        <v>184041</v>
      </c>
      <c r="D51" s="238">
        <v>6799</v>
      </c>
      <c r="E51" s="238">
        <v>6799</v>
      </c>
      <c r="F51" s="263">
        <v>1283</v>
      </c>
      <c r="G51" s="263" t="s">
        <v>121</v>
      </c>
      <c r="H51" s="263" t="s">
        <v>121</v>
      </c>
      <c r="I51" s="161" t="s">
        <v>860</v>
      </c>
    </row>
    <row r="52" spans="1:9" ht="13.5" customHeight="1">
      <c r="A52" s="138" t="s">
        <v>16</v>
      </c>
      <c r="B52" s="162"/>
      <c r="C52" s="163"/>
      <c r="D52" s="163"/>
      <c r="E52" s="164">
        <v>6931</v>
      </c>
      <c r="F52" s="165"/>
      <c r="G52" s="544" t="s">
        <v>114</v>
      </c>
      <c r="H52" s="544" t="s">
        <v>114</v>
      </c>
      <c r="I52" s="174"/>
    </row>
    <row r="53" ht="9.75" customHeight="1">
      <c r="A53" s="175"/>
    </row>
    <row r="54" ht="14.25">
      <c r="A54" s="133" t="s">
        <v>56</v>
      </c>
    </row>
    <row r="55" ht="10.5">
      <c r="J55" s="122" t="s">
        <v>12</v>
      </c>
    </row>
    <row r="56" spans="1:10" ht="13.5" customHeight="1">
      <c r="A56" s="795" t="s">
        <v>17</v>
      </c>
      <c r="B56" s="791" t="s">
        <v>19</v>
      </c>
      <c r="C56" s="793" t="s">
        <v>47</v>
      </c>
      <c r="D56" s="793" t="s">
        <v>20</v>
      </c>
      <c r="E56" s="793" t="s">
        <v>21</v>
      </c>
      <c r="F56" s="793" t="s">
        <v>22</v>
      </c>
      <c r="G56" s="799" t="s">
        <v>23</v>
      </c>
      <c r="H56" s="799" t="s">
        <v>24</v>
      </c>
      <c r="I56" s="799" t="s">
        <v>59</v>
      </c>
      <c r="J56" s="797" t="s">
        <v>8</v>
      </c>
    </row>
    <row r="57" spans="1:10" ht="13.5" customHeight="1" thickBot="1">
      <c r="A57" s="796"/>
      <c r="B57" s="792"/>
      <c r="C57" s="794"/>
      <c r="D57" s="794"/>
      <c r="E57" s="794"/>
      <c r="F57" s="794"/>
      <c r="G57" s="800"/>
      <c r="H57" s="800"/>
      <c r="I57" s="801"/>
      <c r="J57" s="798"/>
    </row>
    <row r="58" spans="1:10" ht="13.5" customHeight="1" thickTop="1">
      <c r="A58" s="134" t="s">
        <v>678</v>
      </c>
      <c r="B58" s="228">
        <v>0</v>
      </c>
      <c r="C58" s="40">
        <v>183</v>
      </c>
      <c r="D58" s="40">
        <v>2</v>
      </c>
      <c r="E58" s="40">
        <v>5</v>
      </c>
      <c r="F58" s="538" t="s">
        <v>114</v>
      </c>
      <c r="G58" s="538" t="s">
        <v>114</v>
      </c>
      <c r="H58" s="40">
        <v>268</v>
      </c>
      <c r="I58" s="40">
        <v>27</v>
      </c>
      <c r="J58" s="149"/>
    </row>
    <row r="59" spans="1:10" ht="13.5" customHeight="1">
      <c r="A59" s="568" t="s">
        <v>677</v>
      </c>
      <c r="B59" s="235">
        <v>0</v>
      </c>
      <c r="C59" s="44">
        <v>1</v>
      </c>
      <c r="D59" s="44">
        <v>2</v>
      </c>
      <c r="E59" s="241" t="s">
        <v>114</v>
      </c>
      <c r="F59" s="241" t="s">
        <v>114</v>
      </c>
      <c r="G59" s="241" t="s">
        <v>114</v>
      </c>
      <c r="H59" s="532" t="s">
        <v>114</v>
      </c>
      <c r="I59" s="532" t="s">
        <v>114</v>
      </c>
      <c r="J59" s="157"/>
    </row>
    <row r="60" spans="1:10" ht="13.5" customHeight="1">
      <c r="A60" s="568" t="s">
        <v>676</v>
      </c>
      <c r="B60" s="235">
        <v>1</v>
      </c>
      <c r="C60" s="44">
        <v>16</v>
      </c>
      <c r="D60" s="44">
        <v>1</v>
      </c>
      <c r="E60" s="44">
        <v>7</v>
      </c>
      <c r="F60" s="532" t="s">
        <v>114</v>
      </c>
      <c r="G60" s="241" t="s">
        <v>114</v>
      </c>
      <c r="H60" s="532" t="s">
        <v>114</v>
      </c>
      <c r="I60" s="532" t="s">
        <v>114</v>
      </c>
      <c r="J60" s="157"/>
    </row>
    <row r="61" spans="1:10" ht="13.5" customHeight="1">
      <c r="A61" s="758" t="s">
        <v>675</v>
      </c>
      <c r="B61" s="231">
        <v>3</v>
      </c>
      <c r="C61" s="232">
        <v>318</v>
      </c>
      <c r="D61" s="232">
        <v>20</v>
      </c>
      <c r="E61" s="232">
        <v>3</v>
      </c>
      <c r="F61" s="532" t="s">
        <v>114</v>
      </c>
      <c r="G61" s="532" t="s">
        <v>114</v>
      </c>
      <c r="H61" s="532" t="s">
        <v>114</v>
      </c>
      <c r="I61" s="532" t="s">
        <v>114</v>
      </c>
      <c r="J61" s="157"/>
    </row>
    <row r="62" spans="1:10" ht="13.5" customHeight="1">
      <c r="A62" s="758" t="s">
        <v>674</v>
      </c>
      <c r="B62" s="231">
        <v>17</v>
      </c>
      <c r="C62" s="232">
        <v>244</v>
      </c>
      <c r="D62" s="232">
        <v>10</v>
      </c>
      <c r="E62" s="532">
        <v>16</v>
      </c>
      <c r="F62" s="532" t="s">
        <v>114</v>
      </c>
      <c r="G62" s="532" t="s">
        <v>114</v>
      </c>
      <c r="H62" s="532" t="s">
        <v>114</v>
      </c>
      <c r="I62" s="532" t="s">
        <v>114</v>
      </c>
      <c r="J62" s="157"/>
    </row>
    <row r="63" spans="1:10" ht="13.5" customHeight="1">
      <c r="A63" s="758" t="s">
        <v>673</v>
      </c>
      <c r="B63" s="231">
        <v>-2</v>
      </c>
      <c r="C63" s="232">
        <v>342</v>
      </c>
      <c r="D63" s="232">
        <v>50</v>
      </c>
      <c r="E63" s="232">
        <v>54</v>
      </c>
      <c r="F63" s="532" t="s">
        <v>114</v>
      </c>
      <c r="G63" s="532" t="s">
        <v>114</v>
      </c>
      <c r="H63" s="532" t="s">
        <v>114</v>
      </c>
      <c r="I63" s="532" t="s">
        <v>114</v>
      </c>
      <c r="J63" s="157"/>
    </row>
    <row r="64" spans="1:10" ht="13.5" customHeight="1">
      <c r="A64" s="758" t="s">
        <v>672</v>
      </c>
      <c r="B64" s="231">
        <v>-1</v>
      </c>
      <c r="C64" s="232">
        <v>240</v>
      </c>
      <c r="D64" s="232">
        <v>212</v>
      </c>
      <c r="E64" s="232">
        <v>0</v>
      </c>
      <c r="F64" s="532" t="s">
        <v>114</v>
      </c>
      <c r="G64" s="532" t="s">
        <v>114</v>
      </c>
      <c r="H64" s="532" t="s">
        <v>114</v>
      </c>
      <c r="I64" s="532" t="s">
        <v>114</v>
      </c>
      <c r="J64" s="157"/>
    </row>
    <row r="65" spans="1:10" ht="13.5" customHeight="1">
      <c r="A65" s="758" t="s">
        <v>671</v>
      </c>
      <c r="B65" s="231">
        <v>5</v>
      </c>
      <c r="C65" s="232">
        <v>34</v>
      </c>
      <c r="D65" s="232">
        <v>10</v>
      </c>
      <c r="E65" s="532" t="s">
        <v>114</v>
      </c>
      <c r="F65" s="232">
        <v>1253</v>
      </c>
      <c r="G65" s="232">
        <v>292</v>
      </c>
      <c r="H65" s="532" t="s">
        <v>114</v>
      </c>
      <c r="I65" s="532" t="s">
        <v>114</v>
      </c>
      <c r="J65" s="157"/>
    </row>
    <row r="66" spans="1:10" ht="13.5" customHeight="1">
      <c r="A66" s="758" t="s">
        <v>670</v>
      </c>
      <c r="B66" s="231">
        <v>7</v>
      </c>
      <c r="C66" s="232">
        <v>98</v>
      </c>
      <c r="D66" s="232">
        <v>30</v>
      </c>
      <c r="E66" s="532" t="s">
        <v>114</v>
      </c>
      <c r="F66" s="532" t="s">
        <v>114</v>
      </c>
      <c r="G66" s="532" t="s">
        <v>114</v>
      </c>
      <c r="H66" s="532" t="s">
        <v>114</v>
      </c>
      <c r="I66" s="532" t="s">
        <v>114</v>
      </c>
      <c r="J66" s="157"/>
    </row>
    <row r="67" spans="1:10" ht="13.5" customHeight="1">
      <c r="A67" s="758" t="s">
        <v>669</v>
      </c>
      <c r="B67" s="231">
        <v>199</v>
      </c>
      <c r="C67" s="232">
        <v>2497</v>
      </c>
      <c r="D67" s="232">
        <v>9</v>
      </c>
      <c r="E67" s="232">
        <v>103</v>
      </c>
      <c r="F67" s="532" t="s">
        <v>114</v>
      </c>
      <c r="G67" s="532" t="s">
        <v>114</v>
      </c>
      <c r="H67" s="532" t="s">
        <v>114</v>
      </c>
      <c r="I67" s="532" t="s">
        <v>114</v>
      </c>
      <c r="J67" s="157"/>
    </row>
    <row r="68" spans="1:10" ht="13.5" customHeight="1">
      <c r="A68" s="758" t="s">
        <v>668</v>
      </c>
      <c r="B68" s="231">
        <v>-1</v>
      </c>
      <c r="C68" s="232">
        <v>224</v>
      </c>
      <c r="D68" s="232">
        <v>3</v>
      </c>
      <c r="E68" s="232">
        <v>0</v>
      </c>
      <c r="F68" s="532" t="s">
        <v>114</v>
      </c>
      <c r="G68" s="532" t="s">
        <v>114</v>
      </c>
      <c r="H68" s="532" t="s">
        <v>114</v>
      </c>
      <c r="I68" s="532" t="s">
        <v>114</v>
      </c>
      <c r="J68" s="157"/>
    </row>
    <row r="69" spans="1:10" ht="13.5" customHeight="1">
      <c r="A69" s="758" t="s">
        <v>667</v>
      </c>
      <c r="B69" s="231">
        <v>-44</v>
      </c>
      <c r="C69" s="232">
        <v>113</v>
      </c>
      <c r="D69" s="232">
        <v>1</v>
      </c>
      <c r="E69" s="232">
        <v>0</v>
      </c>
      <c r="F69" s="532" t="s">
        <v>114</v>
      </c>
      <c r="G69" s="532" t="s">
        <v>114</v>
      </c>
      <c r="H69" s="532" t="s">
        <v>114</v>
      </c>
      <c r="I69" s="532" t="s">
        <v>114</v>
      </c>
      <c r="J69" s="161"/>
    </row>
    <row r="70" spans="1:10" ht="13.5" customHeight="1">
      <c r="A70" s="177" t="s">
        <v>18</v>
      </c>
      <c r="B70" s="178"/>
      <c r="C70" s="165"/>
      <c r="D70" s="246">
        <v>350</v>
      </c>
      <c r="E70" s="246">
        <v>188</v>
      </c>
      <c r="F70" s="246">
        <v>1253</v>
      </c>
      <c r="G70" s="246">
        <v>292</v>
      </c>
      <c r="H70" s="246">
        <v>268</v>
      </c>
      <c r="I70" s="246">
        <v>27</v>
      </c>
      <c r="J70" s="166"/>
    </row>
    <row r="71" ht="10.5">
      <c r="A71" s="121" t="s">
        <v>61</v>
      </c>
    </row>
    <row r="72" ht="9.75" customHeight="1"/>
    <row r="73" ht="14.25">
      <c r="A73" s="133" t="s">
        <v>39</v>
      </c>
    </row>
    <row r="74" ht="10.5">
      <c r="D74" s="122" t="s">
        <v>12</v>
      </c>
    </row>
    <row r="75" spans="1:4" ht="21.75" thickBot="1">
      <c r="A75" s="179" t="s">
        <v>34</v>
      </c>
      <c r="B75" s="180" t="s">
        <v>69</v>
      </c>
      <c r="C75" s="181" t="s">
        <v>70</v>
      </c>
      <c r="D75" s="182" t="s">
        <v>50</v>
      </c>
    </row>
    <row r="76" spans="1:4" ht="13.5" customHeight="1" thickTop="1">
      <c r="A76" s="183" t="s">
        <v>35</v>
      </c>
      <c r="B76" s="228">
        <v>9112</v>
      </c>
      <c r="C76" s="40">
        <v>8126</v>
      </c>
      <c r="D76" s="239">
        <v>-986</v>
      </c>
    </row>
    <row r="77" spans="1:4" ht="13.5" customHeight="1">
      <c r="A77" s="184" t="s">
        <v>36</v>
      </c>
      <c r="B77" s="235">
        <v>1257</v>
      </c>
      <c r="C77" s="44">
        <v>658</v>
      </c>
      <c r="D77" s="240">
        <v>-599</v>
      </c>
    </row>
    <row r="78" spans="1:4" ht="13.5" customHeight="1">
      <c r="A78" s="185" t="s">
        <v>37</v>
      </c>
      <c r="B78" s="237">
        <v>16174</v>
      </c>
      <c r="C78" s="238">
        <v>16661</v>
      </c>
      <c r="D78" s="243">
        <v>487</v>
      </c>
    </row>
    <row r="79" spans="1:4" ht="13.5" customHeight="1">
      <c r="A79" s="186" t="s">
        <v>38</v>
      </c>
      <c r="B79" s="435">
        <v>26543</v>
      </c>
      <c r="C79" s="246">
        <v>25445</v>
      </c>
      <c r="D79" s="264">
        <v>-1098</v>
      </c>
    </row>
    <row r="80" spans="1:4" ht="10.5">
      <c r="A80" s="121" t="s">
        <v>58</v>
      </c>
      <c r="B80" s="188"/>
      <c r="C80" s="188"/>
      <c r="D80" s="188"/>
    </row>
    <row r="81" spans="1:4" ht="9.75" customHeight="1">
      <c r="A81" s="189"/>
      <c r="B81" s="188"/>
      <c r="C81" s="188"/>
      <c r="D81" s="188"/>
    </row>
    <row r="82" ht="14.25">
      <c r="A82" s="133" t="s">
        <v>57</v>
      </c>
    </row>
    <row r="83" ht="10.5" customHeight="1">
      <c r="A83" s="133"/>
    </row>
    <row r="84" spans="1:11" ht="21.75" thickBot="1">
      <c r="A84" s="179" t="s">
        <v>33</v>
      </c>
      <c r="B84" s="180" t="s">
        <v>69</v>
      </c>
      <c r="C84" s="181" t="s">
        <v>70</v>
      </c>
      <c r="D84" s="181" t="s">
        <v>50</v>
      </c>
      <c r="E84" s="190" t="s">
        <v>31</v>
      </c>
      <c r="F84" s="182" t="s">
        <v>32</v>
      </c>
      <c r="G84" s="807" t="s">
        <v>40</v>
      </c>
      <c r="H84" s="808"/>
      <c r="I84" s="180" t="s">
        <v>69</v>
      </c>
      <c r="J84" s="181" t="s">
        <v>70</v>
      </c>
      <c r="K84" s="182" t="s">
        <v>50</v>
      </c>
    </row>
    <row r="85" spans="1:11" ht="13.5" customHeight="1" thickTop="1">
      <c r="A85" s="183" t="s">
        <v>25</v>
      </c>
      <c r="B85" s="247">
        <v>8.79</v>
      </c>
      <c r="C85" s="248">
        <v>9.26</v>
      </c>
      <c r="D85" s="248">
        <v>0.47</v>
      </c>
      <c r="E85" s="436">
        <v>-11.25</v>
      </c>
      <c r="F85" s="437" t="s">
        <v>147</v>
      </c>
      <c r="G85" s="811" t="s">
        <v>892</v>
      </c>
      <c r="H85" s="812"/>
      <c r="I85" s="763" t="s">
        <v>114</v>
      </c>
      <c r="J85" s="581" t="s">
        <v>114</v>
      </c>
      <c r="K85" s="764" t="s">
        <v>114</v>
      </c>
    </row>
    <row r="86" spans="1:11" ht="13.5" customHeight="1">
      <c r="A86" s="184" t="s">
        <v>26</v>
      </c>
      <c r="B86" s="249">
        <v>24.72</v>
      </c>
      <c r="C86" s="250">
        <v>24.51</v>
      </c>
      <c r="D86" s="250">
        <v>-0.21</v>
      </c>
      <c r="E86" s="438">
        <v>-16.25</v>
      </c>
      <c r="F86" s="439" t="s">
        <v>145</v>
      </c>
      <c r="G86" s="802" t="s">
        <v>666</v>
      </c>
      <c r="H86" s="803"/>
      <c r="I86" s="253" t="s">
        <v>114</v>
      </c>
      <c r="J86" s="252" t="s">
        <v>114</v>
      </c>
      <c r="K86" s="765" t="s">
        <v>114</v>
      </c>
    </row>
    <row r="87" spans="1:11" ht="13.5" customHeight="1">
      <c r="A87" s="184" t="s">
        <v>27</v>
      </c>
      <c r="B87" s="251">
        <v>8.2</v>
      </c>
      <c r="C87" s="252">
        <v>7.3</v>
      </c>
      <c r="D87" s="252">
        <v>-0.9</v>
      </c>
      <c r="E87" s="440">
        <v>25</v>
      </c>
      <c r="F87" s="441">
        <v>35</v>
      </c>
      <c r="G87" s="802" t="s">
        <v>76</v>
      </c>
      <c r="H87" s="803"/>
      <c r="I87" s="253" t="s">
        <v>114</v>
      </c>
      <c r="J87" s="252" t="s">
        <v>114</v>
      </c>
      <c r="K87" s="765" t="s">
        <v>114</v>
      </c>
    </row>
    <row r="88" spans="1:11" ht="13.5" customHeight="1">
      <c r="A88" s="184" t="s">
        <v>28</v>
      </c>
      <c r="B88" s="253">
        <v>41.7</v>
      </c>
      <c r="C88" s="252">
        <v>37.1</v>
      </c>
      <c r="D88" s="252">
        <v>-4.6</v>
      </c>
      <c r="E88" s="440">
        <v>350</v>
      </c>
      <c r="F88" s="442"/>
      <c r="G88" s="802" t="s">
        <v>186</v>
      </c>
      <c r="H88" s="803"/>
      <c r="I88" s="253" t="s">
        <v>114</v>
      </c>
      <c r="J88" s="252" t="s">
        <v>114</v>
      </c>
      <c r="K88" s="765" t="s">
        <v>114</v>
      </c>
    </row>
    <row r="89" spans="1:11" ht="13.5" customHeight="1">
      <c r="A89" s="184" t="s">
        <v>29</v>
      </c>
      <c r="B89" s="254">
        <v>0.87</v>
      </c>
      <c r="C89" s="250">
        <v>0.87</v>
      </c>
      <c r="D89" s="250">
        <v>0</v>
      </c>
      <c r="E89" s="766"/>
      <c r="F89" s="767"/>
      <c r="G89" s="802" t="s">
        <v>665</v>
      </c>
      <c r="H89" s="803"/>
      <c r="I89" s="253" t="s">
        <v>114</v>
      </c>
      <c r="J89" s="252" t="s">
        <v>114</v>
      </c>
      <c r="K89" s="765" t="s">
        <v>114</v>
      </c>
    </row>
    <row r="90" spans="1:11" ht="13.5" customHeight="1">
      <c r="A90" s="212" t="s">
        <v>30</v>
      </c>
      <c r="B90" s="255">
        <v>90.4</v>
      </c>
      <c r="C90" s="256">
        <v>91.6</v>
      </c>
      <c r="D90" s="256">
        <v>1.2</v>
      </c>
      <c r="E90" s="768"/>
      <c r="F90" s="769"/>
      <c r="G90" s="809" t="s">
        <v>664</v>
      </c>
      <c r="H90" s="810"/>
      <c r="I90" s="770" t="s">
        <v>114</v>
      </c>
      <c r="J90" s="771" t="s">
        <v>114</v>
      </c>
      <c r="K90" s="772" t="s">
        <v>114</v>
      </c>
    </row>
    <row r="91" spans="1:11" ht="13.5" customHeight="1">
      <c r="A91" s="447"/>
      <c r="B91" s="448"/>
      <c r="C91" s="448"/>
      <c r="D91" s="448"/>
      <c r="E91" s="773"/>
      <c r="F91" s="773"/>
      <c r="G91" s="802" t="s">
        <v>663</v>
      </c>
      <c r="H91" s="803"/>
      <c r="I91" s="770" t="s">
        <v>114</v>
      </c>
      <c r="J91" s="771" t="s">
        <v>114</v>
      </c>
      <c r="K91" s="772" t="s">
        <v>114</v>
      </c>
    </row>
    <row r="92" spans="1:11" ht="13.5" customHeight="1">
      <c r="A92" s="447"/>
      <c r="B92" s="448"/>
      <c r="C92" s="448"/>
      <c r="D92" s="448"/>
      <c r="E92" s="773"/>
      <c r="F92" s="773"/>
      <c r="G92" s="788" t="s">
        <v>662</v>
      </c>
      <c r="H92" s="788"/>
      <c r="I92" s="774" t="s">
        <v>114</v>
      </c>
      <c r="J92" s="256" t="s">
        <v>114</v>
      </c>
      <c r="K92" s="775" t="s">
        <v>114</v>
      </c>
    </row>
    <row r="93" ht="10.5">
      <c r="A93" s="121" t="s">
        <v>64</v>
      </c>
    </row>
    <row r="94" ht="10.5">
      <c r="A94" s="121" t="s">
        <v>65</v>
      </c>
    </row>
    <row r="95" ht="10.5">
      <c r="A95" s="121" t="s">
        <v>63</v>
      </c>
    </row>
    <row r="96" ht="10.5" customHeight="1">
      <c r="A96" s="121" t="s">
        <v>68</v>
      </c>
    </row>
  </sheetData>
  <sheetProtection/>
  <mergeCells count="45">
    <mergeCell ref="G8:G9"/>
    <mergeCell ref="F8:F9"/>
    <mergeCell ref="G84:H84"/>
    <mergeCell ref="G90:H90"/>
    <mergeCell ref="G89:H89"/>
    <mergeCell ref="G88:H88"/>
    <mergeCell ref="G87:H87"/>
    <mergeCell ref="G86:H86"/>
    <mergeCell ref="G85:H85"/>
    <mergeCell ref="H56:H57"/>
    <mergeCell ref="C8:C9"/>
    <mergeCell ref="D20:D21"/>
    <mergeCell ref="E20:E21"/>
    <mergeCell ref="E8:E9"/>
    <mergeCell ref="A8:A9"/>
    <mergeCell ref="H8:H9"/>
    <mergeCell ref="A20:A21"/>
    <mergeCell ref="B20:B21"/>
    <mergeCell ref="C20:C21"/>
    <mergeCell ref="B8:B9"/>
    <mergeCell ref="D8:D9"/>
    <mergeCell ref="F20:F21"/>
    <mergeCell ref="H44:H45"/>
    <mergeCell ref="I44:I45"/>
    <mergeCell ref="G44:G45"/>
    <mergeCell ref="F44:F45"/>
    <mergeCell ref="D44:D45"/>
    <mergeCell ref="E44:E45"/>
    <mergeCell ref="G20:G21"/>
    <mergeCell ref="H20:H21"/>
    <mergeCell ref="J56:J57"/>
    <mergeCell ref="F56:F57"/>
    <mergeCell ref="G56:G57"/>
    <mergeCell ref="I56:I57"/>
    <mergeCell ref="I20:I21"/>
    <mergeCell ref="G91:H91"/>
    <mergeCell ref="G92:H92"/>
    <mergeCell ref="A44:A45"/>
    <mergeCell ref="B44:B45"/>
    <mergeCell ref="C44:C45"/>
    <mergeCell ref="A56:A57"/>
    <mergeCell ref="B56:B57"/>
    <mergeCell ref="C56:C57"/>
    <mergeCell ref="D56:D57"/>
    <mergeCell ref="E56:E57"/>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72" max="10" man="1"/>
  </rowBreaks>
  <colBreaks count="1" manualBreakCount="1">
    <brk id="11" max="72" man="1"/>
  </colBreaks>
</worksheet>
</file>

<file path=xl/worksheets/sheet10.xml><?xml version="1.0" encoding="utf-8"?>
<worksheet xmlns="http://schemas.openxmlformats.org/spreadsheetml/2006/main" xmlns:r="http://schemas.openxmlformats.org/officeDocument/2006/relationships">
  <dimension ref="A1:L95"/>
  <sheetViews>
    <sheetView view="pageBreakPreview" zoomScale="130" zoomScaleNormal="145" zoomScaleSheetLayoutView="130" zoomScalePageLayoutView="0" workbookViewId="0" topLeftCell="C16">
      <selection activeCell="K18" sqref="K18:K33"/>
    </sheetView>
  </sheetViews>
  <sheetFormatPr defaultColWidth="9.00390625" defaultRowHeight="13.5" customHeight="1"/>
  <cols>
    <col min="1" max="1" width="20.125" style="121" customWidth="1"/>
    <col min="2" max="9" width="9.00390625" style="121" customWidth="1"/>
    <col min="10" max="10" width="8.50390625" style="121" bestFit="1" customWidth="1"/>
    <col min="11" max="16384" width="9.00390625" style="121" customWidth="1"/>
  </cols>
  <sheetData>
    <row r="1" spans="1:12" ht="21" customHeight="1">
      <c r="A1" s="118" t="s">
        <v>67</v>
      </c>
      <c r="B1" s="119"/>
      <c r="C1" s="119"/>
      <c r="D1" s="119"/>
      <c r="E1" s="119"/>
      <c r="F1" s="119"/>
      <c r="G1" s="119"/>
      <c r="H1" s="119"/>
      <c r="I1" s="119"/>
      <c r="J1" s="119"/>
      <c r="K1" s="120"/>
      <c r="L1" s="119"/>
    </row>
    <row r="2" spans="1:12" ht="13.5" customHeight="1">
      <c r="A2" s="118"/>
      <c r="B2" s="119"/>
      <c r="C2" s="119"/>
      <c r="D2" s="119"/>
      <c r="E2" s="119"/>
      <c r="F2" s="119"/>
      <c r="G2" s="119"/>
      <c r="H2" s="119"/>
      <c r="I2" s="119"/>
      <c r="J2" s="119"/>
      <c r="K2" s="119"/>
      <c r="L2" s="119"/>
    </row>
    <row r="3" ht="13.5" customHeight="1">
      <c r="J3" s="122" t="s">
        <v>12</v>
      </c>
    </row>
    <row r="4" spans="1:10" ht="21" customHeight="1" thickBot="1">
      <c r="A4" s="123" t="s">
        <v>245</v>
      </c>
      <c r="B4" s="124"/>
      <c r="G4" s="125" t="s">
        <v>51</v>
      </c>
      <c r="H4" s="126" t="s">
        <v>52</v>
      </c>
      <c r="I4" s="127" t="s">
        <v>53</v>
      </c>
      <c r="J4" s="128" t="s">
        <v>54</v>
      </c>
    </row>
    <row r="5" spans="7:10" ht="13.5" customHeight="1" thickTop="1">
      <c r="G5" s="219">
        <v>8271</v>
      </c>
      <c r="H5" s="220">
        <v>8163</v>
      </c>
      <c r="I5" s="221">
        <v>1126</v>
      </c>
      <c r="J5" s="132">
        <v>17560</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8.75" thickTop="1">
      <c r="A10" s="134" t="s">
        <v>9</v>
      </c>
      <c r="B10" s="223">
        <v>30894</v>
      </c>
      <c r="C10" s="224">
        <v>29011</v>
      </c>
      <c r="D10" s="224">
        <v>1882</v>
      </c>
      <c r="E10" s="224">
        <v>1599</v>
      </c>
      <c r="F10" s="224">
        <v>216</v>
      </c>
      <c r="G10" s="224">
        <v>37406</v>
      </c>
      <c r="H10" s="567" t="s">
        <v>244</v>
      </c>
    </row>
    <row r="11" spans="1:8" ht="13.5" customHeight="1">
      <c r="A11" s="154"/>
      <c r="B11" s="22"/>
      <c r="C11" s="23"/>
      <c r="D11" s="23"/>
      <c r="E11" s="23"/>
      <c r="F11" s="23"/>
      <c r="G11" s="23"/>
      <c r="H11" s="258"/>
    </row>
    <row r="12" spans="1:8" ht="13.5" customHeight="1">
      <c r="A12" s="158"/>
      <c r="B12" s="27"/>
      <c r="C12" s="28"/>
      <c r="D12" s="28"/>
      <c r="E12" s="28"/>
      <c r="F12" s="28"/>
      <c r="G12" s="28"/>
      <c r="H12" s="304"/>
    </row>
    <row r="13" spans="1:8" ht="13.5" customHeight="1">
      <c r="A13" s="138" t="s">
        <v>1</v>
      </c>
      <c r="B13" s="139">
        <v>30894</v>
      </c>
      <c r="C13" s="140">
        <v>29011</v>
      </c>
      <c r="D13" s="140">
        <v>1882</v>
      </c>
      <c r="E13" s="140">
        <v>1599</v>
      </c>
      <c r="F13" s="141"/>
      <c r="G13" s="140">
        <v>37406</v>
      </c>
      <c r="H13" s="142"/>
    </row>
    <row r="14" spans="1:8" ht="13.5" customHeight="1">
      <c r="A14" s="143" t="s">
        <v>66</v>
      </c>
      <c r="B14" s="144"/>
      <c r="C14" s="144"/>
      <c r="D14" s="144"/>
      <c r="E14" s="144"/>
      <c r="F14" s="144"/>
      <c r="G14" s="144"/>
      <c r="H14" s="145"/>
    </row>
    <row r="15" ht="9.75" customHeight="1"/>
    <row r="16" ht="14.25">
      <c r="A16" s="133" t="s">
        <v>10</v>
      </c>
    </row>
    <row r="17" spans="9:11" ht="10.5">
      <c r="I17" s="122" t="s">
        <v>12</v>
      </c>
      <c r="K17" s="122"/>
    </row>
    <row r="18" spans="1:9" ht="13.5" customHeight="1">
      <c r="A18" s="789" t="s">
        <v>0</v>
      </c>
      <c r="B18" s="791" t="s">
        <v>43</v>
      </c>
      <c r="C18" s="793" t="s">
        <v>44</v>
      </c>
      <c r="D18" s="793" t="s">
        <v>45</v>
      </c>
      <c r="E18" s="799" t="s">
        <v>46</v>
      </c>
      <c r="F18" s="793" t="s">
        <v>55</v>
      </c>
      <c r="G18" s="793" t="s">
        <v>11</v>
      </c>
      <c r="H18" s="799" t="s">
        <v>41</v>
      </c>
      <c r="I18" s="797" t="s">
        <v>8</v>
      </c>
    </row>
    <row r="19" spans="1:9" ht="13.5" customHeight="1" thickBot="1">
      <c r="A19" s="790"/>
      <c r="B19" s="792"/>
      <c r="C19" s="794"/>
      <c r="D19" s="794"/>
      <c r="E19" s="800"/>
      <c r="F19" s="805"/>
      <c r="G19" s="805"/>
      <c r="H19" s="801"/>
      <c r="I19" s="798"/>
    </row>
    <row r="20" spans="1:9" ht="13.5" customHeight="1" thickTop="1">
      <c r="A20" s="134" t="s">
        <v>243</v>
      </c>
      <c r="B20" s="228">
        <v>5251</v>
      </c>
      <c r="C20" s="40">
        <v>5155</v>
      </c>
      <c r="D20" s="40">
        <v>96</v>
      </c>
      <c r="E20" s="40">
        <v>96</v>
      </c>
      <c r="F20" s="40">
        <v>311</v>
      </c>
      <c r="G20" s="229" t="s">
        <v>114</v>
      </c>
      <c r="H20" s="229" t="s">
        <v>188</v>
      </c>
      <c r="I20" s="431" t="s">
        <v>242</v>
      </c>
    </row>
    <row r="21" spans="1:9" ht="13.5" customHeight="1">
      <c r="A21" s="154" t="s">
        <v>139</v>
      </c>
      <c r="B21" s="235">
        <v>32</v>
      </c>
      <c r="C21" s="44">
        <v>32</v>
      </c>
      <c r="D21" s="44">
        <v>0</v>
      </c>
      <c r="E21" s="44">
        <v>0</v>
      </c>
      <c r="F21" s="44">
        <v>3</v>
      </c>
      <c r="G21" s="236" t="s">
        <v>188</v>
      </c>
      <c r="H21" s="236" t="s">
        <v>188</v>
      </c>
      <c r="I21" s="240"/>
    </row>
    <row r="22" spans="1:11" ht="13.5" customHeight="1">
      <c r="A22" s="154" t="s">
        <v>241</v>
      </c>
      <c r="B22" s="235">
        <v>4211</v>
      </c>
      <c r="C22" s="44">
        <v>4090</v>
      </c>
      <c r="D22" s="44">
        <v>121</v>
      </c>
      <c r="E22" s="44">
        <v>121</v>
      </c>
      <c r="F22" s="44">
        <v>581</v>
      </c>
      <c r="G22" s="236" t="s">
        <v>188</v>
      </c>
      <c r="H22" s="236" t="s">
        <v>188</v>
      </c>
      <c r="I22" s="240" t="s">
        <v>240</v>
      </c>
      <c r="K22" s="786"/>
    </row>
    <row r="23" spans="1:11" ht="13.5" customHeight="1">
      <c r="A23" s="154" t="s">
        <v>239</v>
      </c>
      <c r="B23" s="235">
        <v>452</v>
      </c>
      <c r="C23" s="44">
        <v>450</v>
      </c>
      <c r="D23" s="44">
        <v>2</v>
      </c>
      <c r="E23" s="44">
        <v>2</v>
      </c>
      <c r="F23" s="44">
        <v>110</v>
      </c>
      <c r="G23" s="44">
        <v>168</v>
      </c>
      <c r="H23" s="44">
        <v>26.376</v>
      </c>
      <c r="I23" s="240"/>
      <c r="K23" s="786"/>
    </row>
    <row r="24" spans="1:11" ht="13.5" customHeight="1">
      <c r="A24" s="154" t="s">
        <v>238</v>
      </c>
      <c r="B24" s="235">
        <v>63</v>
      </c>
      <c r="C24" s="44">
        <v>62</v>
      </c>
      <c r="D24" s="44">
        <v>1</v>
      </c>
      <c r="E24" s="44">
        <v>1</v>
      </c>
      <c r="F24" s="44">
        <v>27</v>
      </c>
      <c r="G24" s="44">
        <v>229</v>
      </c>
      <c r="H24" s="44">
        <v>229</v>
      </c>
      <c r="I24" s="240"/>
      <c r="K24" s="786"/>
    </row>
    <row r="25" spans="1:11" ht="13.5" customHeight="1">
      <c r="A25" s="154" t="s">
        <v>140</v>
      </c>
      <c r="B25" s="235">
        <v>567</v>
      </c>
      <c r="C25" s="44">
        <v>554</v>
      </c>
      <c r="D25" s="44">
        <v>13</v>
      </c>
      <c r="E25" s="44">
        <v>13</v>
      </c>
      <c r="F25" s="44">
        <v>128</v>
      </c>
      <c r="G25" s="236" t="s">
        <v>188</v>
      </c>
      <c r="H25" s="236" t="s">
        <v>188</v>
      </c>
      <c r="I25" s="240"/>
      <c r="K25" s="786"/>
    </row>
    <row r="26" spans="1:11" ht="13.5" customHeight="1">
      <c r="A26" s="154" t="s">
        <v>79</v>
      </c>
      <c r="B26" s="235">
        <v>1125</v>
      </c>
      <c r="C26" s="44">
        <v>1114</v>
      </c>
      <c r="D26" s="44">
        <v>10</v>
      </c>
      <c r="E26" s="44">
        <v>5</v>
      </c>
      <c r="F26" s="44">
        <v>421</v>
      </c>
      <c r="G26" s="44">
        <v>5943</v>
      </c>
      <c r="H26" s="44">
        <v>3810.463</v>
      </c>
      <c r="I26" s="240" t="s">
        <v>237</v>
      </c>
      <c r="K26" s="786"/>
    </row>
    <row r="27" spans="1:11" ht="13.5" customHeight="1">
      <c r="A27" s="154" t="s">
        <v>80</v>
      </c>
      <c r="B27" s="235">
        <v>300</v>
      </c>
      <c r="C27" s="44">
        <v>300</v>
      </c>
      <c r="D27" s="44">
        <v>0</v>
      </c>
      <c r="E27" s="44">
        <v>0</v>
      </c>
      <c r="F27" s="44">
        <v>209</v>
      </c>
      <c r="G27" s="44">
        <v>2162</v>
      </c>
      <c r="H27" s="44">
        <v>2019.3080000000002</v>
      </c>
      <c r="I27" s="240" t="s">
        <v>236</v>
      </c>
      <c r="K27" s="786"/>
    </row>
    <row r="28" spans="1:11" ht="13.5" customHeight="1">
      <c r="A28" s="568" t="s">
        <v>168</v>
      </c>
      <c r="B28" s="235">
        <v>1733</v>
      </c>
      <c r="C28" s="44">
        <v>1726</v>
      </c>
      <c r="D28" s="44">
        <v>7</v>
      </c>
      <c r="E28" s="44">
        <v>2</v>
      </c>
      <c r="F28" s="44">
        <v>712</v>
      </c>
      <c r="G28" s="44">
        <v>8705</v>
      </c>
      <c r="H28" s="44">
        <v>6676.735000000001</v>
      </c>
      <c r="I28" s="240" t="s">
        <v>235</v>
      </c>
      <c r="K28" s="786"/>
    </row>
    <row r="29" spans="1:11" ht="13.5" customHeight="1">
      <c r="A29" s="154" t="s">
        <v>76</v>
      </c>
      <c r="B29" s="235">
        <v>841</v>
      </c>
      <c r="C29" s="44">
        <v>734</v>
      </c>
      <c r="D29" s="44">
        <v>108</v>
      </c>
      <c r="E29" s="44">
        <v>1110</v>
      </c>
      <c r="F29" s="44">
        <v>96</v>
      </c>
      <c r="G29" s="44">
        <v>1358</v>
      </c>
      <c r="H29" s="44">
        <v>126.294</v>
      </c>
      <c r="I29" s="240" t="s">
        <v>233</v>
      </c>
      <c r="K29" s="786"/>
    </row>
    <row r="30" spans="1:11" ht="13.5" customHeight="1">
      <c r="A30" s="154" t="s">
        <v>187</v>
      </c>
      <c r="B30" s="235">
        <v>3788</v>
      </c>
      <c r="C30" s="44">
        <v>3731</v>
      </c>
      <c r="D30" s="44">
        <v>58</v>
      </c>
      <c r="E30" s="44">
        <v>1148</v>
      </c>
      <c r="F30" s="44">
        <v>633</v>
      </c>
      <c r="G30" s="44">
        <v>1524</v>
      </c>
      <c r="H30" s="44">
        <v>1524</v>
      </c>
      <c r="I30" s="240" t="s">
        <v>234</v>
      </c>
      <c r="K30" s="786"/>
    </row>
    <row r="31" spans="1:11" ht="13.5" customHeight="1">
      <c r="A31" s="154" t="s">
        <v>217</v>
      </c>
      <c r="B31" s="235">
        <v>448</v>
      </c>
      <c r="C31" s="44">
        <v>464</v>
      </c>
      <c r="D31" s="44">
        <v>-15</v>
      </c>
      <c r="E31" s="44">
        <v>315</v>
      </c>
      <c r="F31" s="44">
        <v>31</v>
      </c>
      <c r="G31" s="44">
        <v>705</v>
      </c>
      <c r="H31" s="44">
        <v>294.69</v>
      </c>
      <c r="I31" s="240" t="s">
        <v>967</v>
      </c>
      <c r="K31" s="786"/>
    </row>
    <row r="32" spans="1:11" ht="13.5" customHeight="1">
      <c r="A32" s="154" t="s">
        <v>216</v>
      </c>
      <c r="B32" s="235">
        <v>616</v>
      </c>
      <c r="C32" s="44">
        <v>592</v>
      </c>
      <c r="D32" s="44">
        <v>25</v>
      </c>
      <c r="E32" s="44">
        <v>122</v>
      </c>
      <c r="F32" s="44">
        <v>38</v>
      </c>
      <c r="G32" s="44">
        <v>243</v>
      </c>
      <c r="H32" s="44">
        <v>242</v>
      </c>
      <c r="I32" s="240" t="s">
        <v>967</v>
      </c>
      <c r="K32" s="786"/>
    </row>
    <row r="33" spans="1:11" ht="13.5" customHeight="1">
      <c r="A33" s="154"/>
      <c r="B33" s="155"/>
      <c r="C33" s="156"/>
      <c r="D33" s="156"/>
      <c r="E33" s="156"/>
      <c r="F33" s="156"/>
      <c r="G33" s="156"/>
      <c r="H33" s="156"/>
      <c r="I33" s="240"/>
      <c r="K33" s="786"/>
    </row>
    <row r="34" spans="1:9" ht="13.5" customHeight="1">
      <c r="A34" s="154"/>
      <c r="B34" s="155"/>
      <c r="C34" s="156"/>
      <c r="D34" s="156"/>
      <c r="E34" s="156"/>
      <c r="F34" s="156"/>
      <c r="G34" s="156"/>
      <c r="H34" s="156"/>
      <c r="I34" s="157"/>
    </row>
    <row r="35" spans="1:9" ht="13.5" customHeight="1">
      <c r="A35" s="154"/>
      <c r="B35" s="155"/>
      <c r="C35" s="156"/>
      <c r="D35" s="156"/>
      <c r="E35" s="156"/>
      <c r="F35" s="156"/>
      <c r="G35" s="156"/>
      <c r="H35" s="156"/>
      <c r="I35" s="157"/>
    </row>
    <row r="36" spans="1:9" ht="13.5" customHeight="1">
      <c r="A36" s="138" t="s">
        <v>15</v>
      </c>
      <c r="B36" s="162"/>
      <c r="C36" s="163"/>
      <c r="D36" s="163"/>
      <c r="E36" s="164">
        <v>2935</v>
      </c>
      <c r="F36" s="165"/>
      <c r="G36" s="164">
        <v>21037</v>
      </c>
      <c r="H36" s="164">
        <v>14948.866000000002</v>
      </c>
      <c r="I36" s="166"/>
    </row>
    <row r="37" ht="10.5">
      <c r="A37" s="121" t="s">
        <v>60</v>
      </c>
    </row>
    <row r="38" ht="10.5">
      <c r="A38" s="121" t="s">
        <v>62</v>
      </c>
    </row>
    <row r="39" ht="10.5">
      <c r="A39" s="121" t="s">
        <v>49</v>
      </c>
    </row>
    <row r="40" ht="10.5">
      <c r="A40" s="121" t="s">
        <v>48</v>
      </c>
    </row>
    <row r="41" ht="9.75" customHeight="1"/>
    <row r="42" ht="14.25">
      <c r="A42" s="133" t="s">
        <v>13</v>
      </c>
    </row>
    <row r="43" spans="9:10" ht="10.5">
      <c r="I43" s="122" t="s">
        <v>12</v>
      </c>
      <c r="J43" s="122"/>
    </row>
    <row r="44" spans="1:9" ht="13.5" customHeight="1">
      <c r="A44" s="789" t="s">
        <v>14</v>
      </c>
      <c r="B44" s="791" t="s">
        <v>43</v>
      </c>
      <c r="C44" s="793" t="s">
        <v>44</v>
      </c>
      <c r="D44" s="793" t="s">
        <v>45</v>
      </c>
      <c r="E44" s="799" t="s">
        <v>46</v>
      </c>
      <c r="F44" s="793" t="s">
        <v>55</v>
      </c>
      <c r="G44" s="793" t="s">
        <v>11</v>
      </c>
      <c r="H44" s="799" t="s">
        <v>42</v>
      </c>
      <c r="I44" s="797" t="s">
        <v>8</v>
      </c>
    </row>
    <row r="45" spans="1:9" ht="13.5" customHeight="1" thickBot="1">
      <c r="A45" s="790"/>
      <c r="B45" s="792"/>
      <c r="C45" s="794"/>
      <c r="D45" s="794"/>
      <c r="E45" s="800"/>
      <c r="F45" s="805"/>
      <c r="G45" s="805"/>
      <c r="H45" s="801"/>
      <c r="I45" s="798"/>
    </row>
    <row r="46" spans="1:9" ht="13.5" customHeight="1" thickTop="1">
      <c r="A46" s="134" t="s">
        <v>155</v>
      </c>
      <c r="B46" s="228">
        <v>12495</v>
      </c>
      <c r="C46" s="40">
        <v>12228</v>
      </c>
      <c r="D46" s="40">
        <v>267</v>
      </c>
      <c r="E46" s="40">
        <v>267</v>
      </c>
      <c r="F46" s="40">
        <v>3040</v>
      </c>
      <c r="G46" s="236" t="s">
        <v>188</v>
      </c>
      <c r="H46" s="236" t="s">
        <v>188</v>
      </c>
      <c r="I46" s="239" t="s">
        <v>639</v>
      </c>
    </row>
    <row r="47" spans="1:9" ht="13.5" customHeight="1">
      <c r="A47" s="154" t="s">
        <v>90</v>
      </c>
      <c r="B47" s="235">
        <v>66</v>
      </c>
      <c r="C47" s="44">
        <v>64</v>
      </c>
      <c r="D47" s="44">
        <v>2</v>
      </c>
      <c r="E47" s="44">
        <v>2</v>
      </c>
      <c r="F47" s="236" t="s">
        <v>188</v>
      </c>
      <c r="G47" s="236" t="s">
        <v>188</v>
      </c>
      <c r="H47" s="236" t="s">
        <v>188</v>
      </c>
      <c r="I47" s="240"/>
    </row>
    <row r="48" spans="1:9" ht="13.5" customHeight="1">
      <c r="A48" s="154" t="s">
        <v>232</v>
      </c>
      <c r="B48" s="235">
        <v>14</v>
      </c>
      <c r="C48" s="44">
        <v>12</v>
      </c>
      <c r="D48" s="44">
        <v>1</v>
      </c>
      <c r="E48" s="44">
        <v>1</v>
      </c>
      <c r="F48" s="236" t="s">
        <v>188</v>
      </c>
      <c r="G48" s="236" t="s">
        <v>188</v>
      </c>
      <c r="H48" s="236" t="s">
        <v>188</v>
      </c>
      <c r="I48" s="240"/>
    </row>
    <row r="49" spans="1:9" ht="18">
      <c r="A49" s="569" t="s">
        <v>231</v>
      </c>
      <c r="B49" s="235">
        <v>262</v>
      </c>
      <c r="C49" s="44">
        <v>234</v>
      </c>
      <c r="D49" s="44">
        <v>28</v>
      </c>
      <c r="E49" s="44">
        <v>28</v>
      </c>
      <c r="F49" s="236" t="s">
        <v>188</v>
      </c>
      <c r="G49" s="236" t="s">
        <v>188</v>
      </c>
      <c r="H49" s="236" t="s">
        <v>188</v>
      </c>
      <c r="I49" s="240"/>
    </row>
    <row r="50" spans="1:9" ht="13.5" customHeight="1">
      <c r="A50" s="570" t="s">
        <v>92</v>
      </c>
      <c r="B50" s="235">
        <v>190840</v>
      </c>
      <c r="C50" s="44">
        <v>181041</v>
      </c>
      <c r="D50" s="44">
        <v>6799</v>
      </c>
      <c r="E50" s="44">
        <v>6799</v>
      </c>
      <c r="F50" s="241">
        <v>1283</v>
      </c>
      <c r="G50" s="236" t="s">
        <v>121</v>
      </c>
      <c r="H50" s="236" t="s">
        <v>121</v>
      </c>
      <c r="I50" s="298" t="s">
        <v>862</v>
      </c>
    </row>
    <row r="51" spans="1:9" ht="13.5" customHeight="1">
      <c r="A51" s="154" t="s">
        <v>230</v>
      </c>
      <c r="B51" s="235">
        <v>352</v>
      </c>
      <c r="C51" s="44">
        <v>345</v>
      </c>
      <c r="D51" s="44">
        <v>7</v>
      </c>
      <c r="E51" s="44">
        <v>733</v>
      </c>
      <c r="F51" s="236" t="s">
        <v>188</v>
      </c>
      <c r="G51" s="236" t="s">
        <v>188</v>
      </c>
      <c r="H51" s="236" t="s">
        <v>188</v>
      </c>
      <c r="I51" s="240" t="s">
        <v>89</v>
      </c>
    </row>
    <row r="52" spans="1:9" ht="13.5" customHeight="1">
      <c r="A52" s="138" t="s">
        <v>16</v>
      </c>
      <c r="B52" s="162"/>
      <c r="C52" s="163"/>
      <c r="D52" s="163"/>
      <c r="E52" s="164">
        <v>7830</v>
      </c>
      <c r="F52" s="165"/>
      <c r="G52" s="164"/>
      <c r="H52" s="164"/>
      <c r="I52" s="174"/>
    </row>
    <row r="53" ht="9.75" customHeight="1">
      <c r="A53" s="175"/>
    </row>
    <row r="54" ht="14.25">
      <c r="A54" s="133" t="s">
        <v>56</v>
      </c>
    </row>
    <row r="55" ht="10.5">
      <c r="J55" s="122" t="s">
        <v>12</v>
      </c>
    </row>
    <row r="56" spans="1:10" ht="13.5" customHeight="1">
      <c r="A56" s="795" t="s">
        <v>17</v>
      </c>
      <c r="B56" s="791" t="s">
        <v>19</v>
      </c>
      <c r="C56" s="793" t="s">
        <v>47</v>
      </c>
      <c r="D56" s="793" t="s">
        <v>20</v>
      </c>
      <c r="E56" s="793" t="s">
        <v>21</v>
      </c>
      <c r="F56" s="793" t="s">
        <v>22</v>
      </c>
      <c r="G56" s="799" t="s">
        <v>23</v>
      </c>
      <c r="H56" s="799" t="s">
        <v>24</v>
      </c>
      <c r="I56" s="799" t="s">
        <v>59</v>
      </c>
      <c r="J56" s="797" t="s">
        <v>8</v>
      </c>
    </row>
    <row r="57" spans="1:10" ht="13.5" customHeight="1" thickBot="1">
      <c r="A57" s="796"/>
      <c r="B57" s="792"/>
      <c r="C57" s="794"/>
      <c r="D57" s="794"/>
      <c r="E57" s="794"/>
      <c r="F57" s="794"/>
      <c r="G57" s="800"/>
      <c r="H57" s="800"/>
      <c r="I57" s="801"/>
      <c r="J57" s="798"/>
    </row>
    <row r="58" spans="1:10" ht="13.5" customHeight="1" thickTop="1">
      <c r="A58" s="134" t="s">
        <v>229</v>
      </c>
      <c r="B58" s="228">
        <v>1</v>
      </c>
      <c r="C58" s="40">
        <v>29</v>
      </c>
      <c r="D58" s="40">
        <v>2</v>
      </c>
      <c r="E58" s="229" t="s">
        <v>968</v>
      </c>
      <c r="F58" s="236" t="s">
        <v>188</v>
      </c>
      <c r="G58" s="236" t="s">
        <v>188</v>
      </c>
      <c r="H58" s="236" t="s">
        <v>188</v>
      </c>
      <c r="I58" s="236" t="s">
        <v>188</v>
      </c>
      <c r="J58" s="431"/>
    </row>
    <row r="59" spans="1:10" ht="13.5" customHeight="1">
      <c r="A59" s="154" t="s">
        <v>228</v>
      </c>
      <c r="B59" s="235">
        <v>-0.4</v>
      </c>
      <c r="C59" s="44">
        <v>113</v>
      </c>
      <c r="D59" s="44">
        <v>102</v>
      </c>
      <c r="E59" s="44">
        <v>9</v>
      </c>
      <c r="F59" s="236" t="s">
        <v>188</v>
      </c>
      <c r="G59" s="236" t="s">
        <v>188</v>
      </c>
      <c r="H59" s="236" t="s">
        <v>188</v>
      </c>
      <c r="I59" s="236" t="s">
        <v>188</v>
      </c>
      <c r="J59" s="240"/>
    </row>
    <row r="60" spans="1:10" ht="13.5" customHeight="1">
      <c r="A60" s="154" t="s">
        <v>227</v>
      </c>
      <c r="B60" s="236" t="s">
        <v>188</v>
      </c>
      <c r="C60" s="44">
        <v>107</v>
      </c>
      <c r="D60" s="44">
        <v>103</v>
      </c>
      <c r="E60" s="44">
        <v>11</v>
      </c>
      <c r="F60" s="236" t="s">
        <v>188</v>
      </c>
      <c r="G60" s="236" t="s">
        <v>188</v>
      </c>
      <c r="H60" s="236" t="s">
        <v>188</v>
      </c>
      <c r="I60" s="236" t="s">
        <v>188</v>
      </c>
      <c r="J60" s="240"/>
    </row>
    <row r="61" spans="1:10" ht="13.5" customHeight="1">
      <c r="A61" s="154" t="s">
        <v>226</v>
      </c>
      <c r="B61" s="236" t="s">
        <v>188</v>
      </c>
      <c r="C61" s="44">
        <v>5</v>
      </c>
      <c r="D61" s="44">
        <v>5</v>
      </c>
      <c r="E61" s="236" t="s">
        <v>968</v>
      </c>
      <c r="F61" s="236" t="s">
        <v>188</v>
      </c>
      <c r="G61" s="236" t="s">
        <v>188</v>
      </c>
      <c r="H61" s="236" t="s">
        <v>188</v>
      </c>
      <c r="I61" s="236" t="s">
        <v>188</v>
      </c>
      <c r="J61" s="240"/>
    </row>
    <row r="62" spans="1:10" ht="13.5" customHeight="1">
      <c r="A62" s="154" t="s">
        <v>225</v>
      </c>
      <c r="B62" s="235">
        <v>1</v>
      </c>
      <c r="C62" s="44">
        <v>111</v>
      </c>
      <c r="D62" s="44">
        <v>100</v>
      </c>
      <c r="E62" s="44">
        <v>35</v>
      </c>
      <c r="F62" s="236" t="s">
        <v>188</v>
      </c>
      <c r="G62" s="236" t="s">
        <v>188</v>
      </c>
      <c r="H62" s="236" t="s">
        <v>188</v>
      </c>
      <c r="I62" s="236" t="s">
        <v>188</v>
      </c>
      <c r="J62" s="240"/>
    </row>
    <row r="63" spans="1:10" ht="13.5" customHeight="1">
      <c r="A63" s="154" t="s">
        <v>224</v>
      </c>
      <c r="B63" s="235">
        <v>2</v>
      </c>
      <c r="C63" s="44">
        <v>40</v>
      </c>
      <c r="D63" s="44">
        <v>5</v>
      </c>
      <c r="E63" s="236" t="s">
        <v>188</v>
      </c>
      <c r="F63" s="236" t="s">
        <v>188</v>
      </c>
      <c r="G63" s="44">
        <v>324</v>
      </c>
      <c r="H63" s="236" t="s">
        <v>188</v>
      </c>
      <c r="I63" s="236" t="s">
        <v>188</v>
      </c>
      <c r="J63" s="240"/>
    </row>
    <row r="64" spans="1:10" ht="13.5" customHeight="1">
      <c r="A64" s="154" t="s">
        <v>223</v>
      </c>
      <c r="B64" s="235">
        <v>-0.4</v>
      </c>
      <c r="C64" s="44">
        <v>33</v>
      </c>
      <c r="D64" s="44">
        <v>14</v>
      </c>
      <c r="E64" s="236" t="s">
        <v>188</v>
      </c>
      <c r="F64" s="236" t="s">
        <v>188</v>
      </c>
      <c r="G64" s="236" t="s">
        <v>188</v>
      </c>
      <c r="H64" s="236" t="s">
        <v>188</v>
      </c>
      <c r="I64" s="236" t="s">
        <v>188</v>
      </c>
      <c r="J64" s="240"/>
    </row>
    <row r="65" spans="1:10" ht="13.5" customHeight="1">
      <c r="A65" s="154" t="s">
        <v>222</v>
      </c>
      <c r="B65" s="235">
        <v>-3</v>
      </c>
      <c r="C65" s="44">
        <v>69</v>
      </c>
      <c r="D65" s="44">
        <v>20</v>
      </c>
      <c r="E65" s="44">
        <v>2</v>
      </c>
      <c r="F65" s="236" t="s">
        <v>188</v>
      </c>
      <c r="G65" s="236" t="s">
        <v>188</v>
      </c>
      <c r="H65" s="236" t="s">
        <v>188</v>
      </c>
      <c r="I65" s="236" t="s">
        <v>188</v>
      </c>
      <c r="J65" s="240"/>
    </row>
    <row r="66" spans="1:10" ht="13.5" customHeight="1">
      <c r="A66" s="154" t="s">
        <v>221</v>
      </c>
      <c r="B66" s="235">
        <v>-0.9</v>
      </c>
      <c r="C66" s="44">
        <v>43</v>
      </c>
      <c r="D66" s="44">
        <v>27</v>
      </c>
      <c r="E66" s="236" t="s">
        <v>188</v>
      </c>
      <c r="F66" s="236" t="s">
        <v>188</v>
      </c>
      <c r="G66" s="236" t="s">
        <v>188</v>
      </c>
      <c r="H66" s="44">
        <v>67</v>
      </c>
      <c r="I66" s="44">
        <v>7</v>
      </c>
      <c r="J66" s="240"/>
    </row>
    <row r="67" spans="1:10" ht="13.5" customHeight="1">
      <c r="A67" s="154" t="s">
        <v>220</v>
      </c>
      <c r="B67" s="235">
        <v>4</v>
      </c>
      <c r="C67" s="44">
        <v>30</v>
      </c>
      <c r="D67" s="44">
        <v>10</v>
      </c>
      <c r="E67" s="236" t="s">
        <v>188</v>
      </c>
      <c r="F67" s="236" t="s">
        <v>188</v>
      </c>
      <c r="G67" s="236" t="s">
        <v>188</v>
      </c>
      <c r="H67" s="236" t="s">
        <v>188</v>
      </c>
      <c r="I67" s="236" t="s">
        <v>188</v>
      </c>
      <c r="J67" s="240"/>
    </row>
    <row r="68" spans="1:10" ht="13.5" customHeight="1">
      <c r="A68" s="154" t="s">
        <v>219</v>
      </c>
      <c r="B68" s="235">
        <v>-57</v>
      </c>
      <c r="C68" s="44">
        <v>188</v>
      </c>
      <c r="D68" s="44">
        <v>57</v>
      </c>
      <c r="E68" s="44">
        <v>48</v>
      </c>
      <c r="F68" s="236" t="s">
        <v>188</v>
      </c>
      <c r="G68" s="236" t="s">
        <v>188</v>
      </c>
      <c r="H68" s="236" t="s">
        <v>188</v>
      </c>
      <c r="I68" s="236" t="s">
        <v>188</v>
      </c>
      <c r="J68" s="240"/>
    </row>
    <row r="69" spans="1:10" ht="19.5">
      <c r="A69" s="571" t="s">
        <v>218</v>
      </c>
      <c r="B69" s="235">
        <v>13</v>
      </c>
      <c r="C69" s="44">
        <v>88</v>
      </c>
      <c r="D69" s="44">
        <v>19</v>
      </c>
      <c r="E69" s="44">
        <v>2</v>
      </c>
      <c r="F69" s="236" t="s">
        <v>188</v>
      </c>
      <c r="G69" s="236" t="s">
        <v>188</v>
      </c>
      <c r="H69" s="236" t="s">
        <v>188</v>
      </c>
      <c r="I69" s="236" t="s">
        <v>188</v>
      </c>
      <c r="J69" s="240"/>
    </row>
    <row r="70" spans="1:10" ht="13.5" customHeight="1">
      <c r="A70" s="177" t="s">
        <v>18</v>
      </c>
      <c r="B70" s="178"/>
      <c r="C70" s="165"/>
      <c r="D70" s="164">
        <v>464</v>
      </c>
      <c r="E70" s="164">
        <v>107</v>
      </c>
      <c r="F70" s="164">
        <v>0</v>
      </c>
      <c r="G70" s="164">
        <v>324</v>
      </c>
      <c r="H70" s="164">
        <v>67</v>
      </c>
      <c r="I70" s="164">
        <v>7</v>
      </c>
      <c r="J70" s="166">
        <v>0</v>
      </c>
    </row>
    <row r="71" ht="10.5">
      <c r="A71" s="121" t="s">
        <v>61</v>
      </c>
    </row>
    <row r="72" ht="9.75" customHeight="1"/>
    <row r="73" ht="14.25">
      <c r="A73" s="133" t="s">
        <v>39</v>
      </c>
    </row>
    <row r="74" ht="10.5">
      <c r="D74" s="122" t="s">
        <v>12</v>
      </c>
    </row>
    <row r="75" spans="1:4" ht="21.75" thickBot="1">
      <c r="A75" s="179" t="s">
        <v>34</v>
      </c>
      <c r="B75" s="180" t="s">
        <v>69</v>
      </c>
      <c r="C75" s="181" t="s">
        <v>70</v>
      </c>
      <c r="D75" s="182" t="s">
        <v>50</v>
      </c>
    </row>
    <row r="76" spans="1:4" ht="13.5" customHeight="1" thickTop="1">
      <c r="A76" s="183" t="s">
        <v>35</v>
      </c>
      <c r="B76" s="228">
        <v>2778</v>
      </c>
      <c r="C76" s="40">
        <v>2789</v>
      </c>
      <c r="D76" s="239">
        <v>11</v>
      </c>
    </row>
    <row r="77" spans="1:4" ht="13.5" customHeight="1">
      <c r="A77" s="184" t="s">
        <v>36</v>
      </c>
      <c r="B77" s="235">
        <v>19</v>
      </c>
      <c r="C77" s="44">
        <v>369</v>
      </c>
      <c r="D77" s="240">
        <v>350</v>
      </c>
    </row>
    <row r="78" spans="1:4" ht="13.5" customHeight="1">
      <c r="A78" s="185" t="s">
        <v>37</v>
      </c>
      <c r="B78" s="237">
        <v>6029</v>
      </c>
      <c r="C78" s="238">
        <v>5031</v>
      </c>
      <c r="D78" s="243">
        <v>-998</v>
      </c>
    </row>
    <row r="79" spans="1:4" ht="13.5" customHeight="1">
      <c r="A79" s="186" t="s">
        <v>38</v>
      </c>
      <c r="B79" s="187">
        <v>8826</v>
      </c>
      <c r="C79" s="164">
        <v>8189</v>
      </c>
      <c r="D79" s="166">
        <v>-637</v>
      </c>
    </row>
    <row r="80" spans="1:4" ht="10.5">
      <c r="A80" s="121" t="s">
        <v>58</v>
      </c>
      <c r="B80" s="188"/>
      <c r="C80" s="188"/>
      <c r="D80" s="188"/>
    </row>
    <row r="81" spans="1:4" ht="9.75" customHeight="1">
      <c r="A81" s="189"/>
      <c r="B81" s="188"/>
      <c r="C81" s="188"/>
      <c r="D81" s="188"/>
    </row>
    <row r="82" ht="14.25">
      <c r="A82" s="133" t="s">
        <v>57</v>
      </c>
    </row>
    <row r="83" ht="10.5" customHeight="1">
      <c r="A83" s="133"/>
    </row>
    <row r="84" spans="1:11" ht="21.75" thickBot="1">
      <c r="A84" s="179" t="s">
        <v>33</v>
      </c>
      <c r="B84" s="180" t="s">
        <v>69</v>
      </c>
      <c r="C84" s="181" t="s">
        <v>70</v>
      </c>
      <c r="D84" s="181" t="s">
        <v>50</v>
      </c>
      <c r="E84" s="190" t="s">
        <v>31</v>
      </c>
      <c r="F84" s="182" t="s">
        <v>32</v>
      </c>
      <c r="G84" s="807" t="s">
        <v>40</v>
      </c>
      <c r="H84" s="808"/>
      <c r="I84" s="180" t="s">
        <v>69</v>
      </c>
      <c r="J84" s="181" t="s">
        <v>70</v>
      </c>
      <c r="K84" s="182" t="s">
        <v>50</v>
      </c>
    </row>
    <row r="85" spans="1:11" ht="13.5" customHeight="1" thickTop="1">
      <c r="A85" s="183" t="s">
        <v>25</v>
      </c>
      <c r="B85" s="247">
        <v>6.97</v>
      </c>
      <c r="C85" s="248">
        <v>9.1</v>
      </c>
      <c r="D85" s="248">
        <v>2.13</v>
      </c>
      <c r="E85" s="436">
        <v>-12.62</v>
      </c>
      <c r="F85" s="437" t="s">
        <v>969</v>
      </c>
      <c r="G85" s="873" t="s">
        <v>79</v>
      </c>
      <c r="H85" s="874"/>
      <c r="I85" s="195" t="s">
        <v>968</v>
      </c>
      <c r="J85" s="196" t="s">
        <v>968</v>
      </c>
      <c r="K85" s="197" t="s">
        <v>188</v>
      </c>
    </row>
    <row r="86" spans="1:11" ht="13.5" customHeight="1">
      <c r="A86" s="184" t="s">
        <v>26</v>
      </c>
      <c r="B86" s="249">
        <v>21.43</v>
      </c>
      <c r="C86" s="250">
        <v>25.82</v>
      </c>
      <c r="D86" s="250">
        <v>4.390000000000001</v>
      </c>
      <c r="E86" s="438">
        <v>-17.62</v>
      </c>
      <c r="F86" s="439" t="s">
        <v>970</v>
      </c>
      <c r="G86" s="869" t="s">
        <v>80</v>
      </c>
      <c r="H86" s="870"/>
      <c r="I86" s="198" t="s">
        <v>968</v>
      </c>
      <c r="J86" s="202" t="s">
        <v>968</v>
      </c>
      <c r="K86" s="203" t="s">
        <v>188</v>
      </c>
    </row>
    <row r="87" spans="1:11" ht="13.5" customHeight="1">
      <c r="A87" s="184" t="s">
        <v>27</v>
      </c>
      <c r="B87" s="251">
        <v>14.2</v>
      </c>
      <c r="C87" s="252">
        <v>13.2</v>
      </c>
      <c r="D87" s="250">
        <v>-1</v>
      </c>
      <c r="E87" s="440">
        <v>25</v>
      </c>
      <c r="F87" s="441">
        <v>35</v>
      </c>
      <c r="G87" s="869" t="s">
        <v>168</v>
      </c>
      <c r="H87" s="870"/>
      <c r="I87" s="198" t="s">
        <v>968</v>
      </c>
      <c r="J87" s="202" t="s">
        <v>968</v>
      </c>
      <c r="K87" s="203" t="s">
        <v>188</v>
      </c>
    </row>
    <row r="88" spans="1:11" ht="13.5" customHeight="1">
      <c r="A88" s="184" t="s">
        <v>28</v>
      </c>
      <c r="B88" s="253">
        <v>100.7</v>
      </c>
      <c r="C88" s="252">
        <v>93.6</v>
      </c>
      <c r="D88" s="250">
        <v>-7.1000000000000085</v>
      </c>
      <c r="E88" s="440">
        <v>350</v>
      </c>
      <c r="F88" s="442"/>
      <c r="G88" s="869" t="s">
        <v>76</v>
      </c>
      <c r="H88" s="870"/>
      <c r="I88" s="198" t="s">
        <v>968</v>
      </c>
      <c r="J88" s="202" t="s">
        <v>968</v>
      </c>
      <c r="K88" s="203" t="s">
        <v>188</v>
      </c>
    </row>
    <row r="89" spans="1:11" ht="13.5" customHeight="1">
      <c r="A89" s="184" t="s">
        <v>29</v>
      </c>
      <c r="B89" s="254">
        <v>0.55</v>
      </c>
      <c r="C89" s="250">
        <v>0.54</v>
      </c>
      <c r="D89" s="250">
        <v>-0.010000000000000009</v>
      </c>
      <c r="E89" s="443"/>
      <c r="F89" s="444"/>
      <c r="G89" s="869" t="s">
        <v>187</v>
      </c>
      <c r="H89" s="870"/>
      <c r="I89" s="198" t="s">
        <v>968</v>
      </c>
      <c r="J89" s="202" t="s">
        <v>968</v>
      </c>
      <c r="K89" s="202" t="s">
        <v>968</v>
      </c>
    </row>
    <row r="90" spans="1:11" ht="13.5" customHeight="1">
      <c r="A90" s="212" t="s">
        <v>30</v>
      </c>
      <c r="B90" s="255">
        <v>90.4</v>
      </c>
      <c r="C90" s="256">
        <v>85</v>
      </c>
      <c r="D90" s="572">
        <v>-5.400000000000006</v>
      </c>
      <c r="E90" s="445"/>
      <c r="F90" s="446"/>
      <c r="G90" s="869" t="s">
        <v>217</v>
      </c>
      <c r="H90" s="870"/>
      <c r="I90" s="198" t="s">
        <v>968</v>
      </c>
      <c r="J90" s="202" t="s">
        <v>968</v>
      </c>
      <c r="K90" s="202" t="s">
        <v>968</v>
      </c>
    </row>
    <row r="91" spans="1:11" ht="13.5" customHeight="1">
      <c r="A91" s="447"/>
      <c r="B91" s="448"/>
      <c r="C91" s="448"/>
      <c r="D91" s="448"/>
      <c r="E91" s="449"/>
      <c r="F91" s="449"/>
      <c r="G91" s="871" t="s">
        <v>216</v>
      </c>
      <c r="H91" s="872"/>
      <c r="I91" s="217" t="s">
        <v>968</v>
      </c>
      <c r="J91" s="214" t="s">
        <v>968</v>
      </c>
      <c r="K91" s="214" t="s">
        <v>968</v>
      </c>
    </row>
    <row r="92" ht="10.5">
      <c r="A92" s="121" t="s">
        <v>64</v>
      </c>
    </row>
    <row r="93" ht="10.5">
      <c r="A93" s="121" t="s">
        <v>65</v>
      </c>
    </row>
    <row r="94" ht="10.5">
      <c r="A94" s="121" t="s">
        <v>63</v>
      </c>
    </row>
    <row r="95" ht="10.5" customHeight="1">
      <c r="A95" s="121" t="s">
        <v>215</v>
      </c>
    </row>
  </sheetData>
  <sheetProtection/>
  <mergeCells count="44">
    <mergeCell ref="G87:H87"/>
    <mergeCell ref="G8:G9"/>
    <mergeCell ref="F8:F9"/>
    <mergeCell ref="G84:H84"/>
    <mergeCell ref="F44:F45"/>
    <mergeCell ref="G91:H91"/>
    <mergeCell ref="G86:H86"/>
    <mergeCell ref="G85:H85"/>
    <mergeCell ref="G90:H90"/>
    <mergeCell ref="G89:H89"/>
    <mergeCell ref="G88:H88"/>
    <mergeCell ref="A8:A9"/>
    <mergeCell ref="H8:H9"/>
    <mergeCell ref="A18:A19"/>
    <mergeCell ref="B18:B19"/>
    <mergeCell ref="C18:C19"/>
    <mergeCell ref="D8:D9"/>
    <mergeCell ref="C8:C9"/>
    <mergeCell ref="E8:E9"/>
    <mergeCell ref="B8:B9"/>
    <mergeCell ref="E44:E45"/>
    <mergeCell ref="I18:I19"/>
    <mergeCell ref="D18:D19"/>
    <mergeCell ref="E18:E19"/>
    <mergeCell ref="F18:F19"/>
    <mergeCell ref="H44:H45"/>
    <mergeCell ref="I44:I45"/>
    <mergeCell ref="G44:G45"/>
    <mergeCell ref="H18:H19"/>
    <mergeCell ref="G18:G19"/>
    <mergeCell ref="E56:E57"/>
    <mergeCell ref="H56:H57"/>
    <mergeCell ref="J56:J57"/>
    <mergeCell ref="F56:F57"/>
    <mergeCell ref="G56:G57"/>
    <mergeCell ref="I56:I57"/>
    <mergeCell ref="D44:D45"/>
    <mergeCell ref="A44:A45"/>
    <mergeCell ref="B44:B45"/>
    <mergeCell ref="C44:C45"/>
    <mergeCell ref="A56:A57"/>
    <mergeCell ref="B56:B57"/>
    <mergeCell ref="C56:C57"/>
    <mergeCell ref="D56:D57"/>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53" max="10" man="1"/>
  </rowBreaks>
</worksheet>
</file>

<file path=xl/worksheets/sheet11.xml><?xml version="1.0" encoding="utf-8"?>
<worksheet xmlns="http://schemas.openxmlformats.org/spreadsheetml/2006/main" xmlns:r="http://schemas.openxmlformats.org/officeDocument/2006/relationships">
  <dimension ref="A1:M80"/>
  <sheetViews>
    <sheetView view="pageBreakPreview" zoomScale="130" zoomScaleSheetLayoutView="130" zoomScalePageLayoutView="0" workbookViewId="0" topLeftCell="A14">
      <selection activeCell="D21" sqref="D21"/>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271</v>
      </c>
      <c r="B4" s="7"/>
      <c r="G4" s="8" t="s">
        <v>51</v>
      </c>
      <c r="H4" s="9" t="s">
        <v>52</v>
      </c>
      <c r="I4" s="10" t="s">
        <v>53</v>
      </c>
      <c r="J4" s="11" t="s">
        <v>54</v>
      </c>
    </row>
    <row r="5" spans="7:10" ht="13.5" customHeight="1" thickTop="1">
      <c r="G5" s="12">
        <v>8959</v>
      </c>
      <c r="H5" s="13">
        <v>1528</v>
      </c>
      <c r="I5" s="14">
        <v>657</v>
      </c>
      <c r="J5" s="15">
        <f>SUM(G5:I5)</f>
        <v>11144</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18582</v>
      </c>
      <c r="C10" s="19">
        <v>17166</v>
      </c>
      <c r="D10" s="19">
        <f>B10-C10</f>
        <v>1416</v>
      </c>
      <c r="E10" s="19">
        <f>D10-151</f>
        <v>1265</v>
      </c>
      <c r="F10" s="566" t="s">
        <v>73</v>
      </c>
      <c r="G10" s="19">
        <v>17473</v>
      </c>
      <c r="H10" s="20"/>
    </row>
    <row r="11" spans="1:8" ht="13.5" customHeight="1" hidden="1">
      <c r="A11" s="26"/>
      <c r="B11" s="27"/>
      <c r="C11" s="28"/>
      <c r="D11" s="28"/>
      <c r="E11" s="28"/>
      <c r="F11" s="28"/>
      <c r="G11" s="28"/>
      <c r="H11" s="29"/>
    </row>
    <row r="12" spans="1:8" ht="13.5" customHeight="1">
      <c r="A12" s="30" t="s">
        <v>1</v>
      </c>
      <c r="B12" s="31">
        <f>SUM(B10:B11)</f>
        <v>18582</v>
      </c>
      <c r="C12" s="32">
        <f>SUM(C10:C11)</f>
        <v>17166</v>
      </c>
      <c r="D12" s="32">
        <f>SUM(D10:D11)</f>
        <v>1416</v>
      </c>
      <c r="E12" s="32">
        <f>SUM(E10:E11)</f>
        <v>1265</v>
      </c>
      <c r="F12" s="33"/>
      <c r="G12" s="32">
        <f>SUM(G10:G11)</f>
        <v>17473</v>
      </c>
      <c r="H12" s="34"/>
    </row>
    <row r="13" spans="1:8" ht="13.5" customHeight="1">
      <c r="A13" s="35" t="s">
        <v>66</v>
      </c>
      <c r="B13" s="36"/>
      <c r="C13" s="36"/>
      <c r="D13" s="36"/>
      <c r="E13" s="36"/>
      <c r="F13" s="36"/>
      <c r="G13" s="36"/>
      <c r="H13" s="37"/>
    </row>
    <row r="14" ht="9.75" customHeight="1"/>
    <row r="15" ht="14.25">
      <c r="A15" s="16" t="s">
        <v>10</v>
      </c>
    </row>
    <row r="16" spans="9:12" ht="10.5">
      <c r="I16" s="5" t="s">
        <v>12</v>
      </c>
      <c r="K16" s="5"/>
      <c r="L16" s="5"/>
    </row>
    <row r="17" spans="1:9" ht="13.5" customHeight="1">
      <c r="A17" s="819" t="s">
        <v>0</v>
      </c>
      <c r="B17" s="821" t="s">
        <v>43</v>
      </c>
      <c r="C17" s="823" t="s">
        <v>44</v>
      </c>
      <c r="D17" s="823" t="s">
        <v>45</v>
      </c>
      <c r="E17" s="827" t="s">
        <v>46</v>
      </c>
      <c r="F17" s="823" t="s">
        <v>55</v>
      </c>
      <c r="G17" s="823" t="s">
        <v>11</v>
      </c>
      <c r="H17" s="827" t="s">
        <v>41</v>
      </c>
      <c r="I17" s="829" t="s">
        <v>8</v>
      </c>
    </row>
    <row r="18" spans="1:9" ht="13.5" customHeight="1" thickBot="1">
      <c r="A18" s="820"/>
      <c r="B18" s="822"/>
      <c r="C18" s="824"/>
      <c r="D18" s="824"/>
      <c r="E18" s="828"/>
      <c r="F18" s="832"/>
      <c r="G18" s="832"/>
      <c r="H18" s="831"/>
      <c r="I18" s="830"/>
    </row>
    <row r="19" spans="1:9" ht="13.5" customHeight="1" thickTop="1">
      <c r="A19" s="17" t="s">
        <v>76</v>
      </c>
      <c r="B19" s="228">
        <v>1188</v>
      </c>
      <c r="C19" s="40">
        <v>1054</v>
      </c>
      <c r="D19" s="40">
        <f aca="true" t="shared" si="0" ref="D19:D26">B19-C19</f>
        <v>134</v>
      </c>
      <c r="E19" s="40">
        <v>1533</v>
      </c>
      <c r="F19" s="40">
        <v>6</v>
      </c>
      <c r="G19" s="40">
        <v>2035</v>
      </c>
      <c r="H19" s="40">
        <v>61</v>
      </c>
      <c r="I19" s="58" t="s">
        <v>75</v>
      </c>
    </row>
    <row r="20" spans="1:9" ht="13.5" customHeight="1">
      <c r="A20" s="21" t="s">
        <v>270</v>
      </c>
      <c r="B20" s="42">
        <v>4801</v>
      </c>
      <c r="C20" s="43">
        <v>4690</v>
      </c>
      <c r="D20" s="43">
        <f t="shared" si="0"/>
        <v>111</v>
      </c>
      <c r="E20" s="43">
        <f>D20</f>
        <v>111</v>
      </c>
      <c r="F20" s="43">
        <v>512</v>
      </c>
      <c r="G20" s="381" t="s">
        <v>73</v>
      </c>
      <c r="H20" s="381" t="s">
        <v>73</v>
      </c>
      <c r="I20" s="47" t="s">
        <v>269</v>
      </c>
    </row>
    <row r="21" spans="1:9" ht="13.5" customHeight="1">
      <c r="A21" s="21" t="s">
        <v>268</v>
      </c>
      <c r="B21" s="42">
        <v>2692</v>
      </c>
      <c r="C21" s="43">
        <v>2552</v>
      </c>
      <c r="D21" s="43">
        <f t="shared" si="0"/>
        <v>140</v>
      </c>
      <c r="E21" s="43">
        <f>D21</f>
        <v>140</v>
      </c>
      <c r="F21" s="43">
        <v>400</v>
      </c>
      <c r="G21" s="381" t="s">
        <v>73</v>
      </c>
      <c r="H21" s="381" t="s">
        <v>73</v>
      </c>
      <c r="I21" s="47" t="s">
        <v>267</v>
      </c>
    </row>
    <row r="22" spans="1:9" ht="13.5" customHeight="1">
      <c r="A22" s="21" t="s">
        <v>266</v>
      </c>
      <c r="B22" s="42">
        <v>10</v>
      </c>
      <c r="C22" s="43">
        <v>10</v>
      </c>
      <c r="D22" s="43">
        <f t="shared" si="0"/>
        <v>0</v>
      </c>
      <c r="E22" s="43">
        <f>D22</f>
        <v>0</v>
      </c>
      <c r="F22" s="381" t="s">
        <v>73</v>
      </c>
      <c r="G22" s="381" t="s">
        <v>73</v>
      </c>
      <c r="H22" s="381" t="s">
        <v>73</v>
      </c>
      <c r="I22" s="47"/>
    </row>
    <row r="23" spans="1:9" ht="13.5" customHeight="1">
      <c r="A23" s="21" t="s">
        <v>265</v>
      </c>
      <c r="B23" s="42">
        <v>54</v>
      </c>
      <c r="C23" s="43">
        <v>1</v>
      </c>
      <c r="D23" s="43">
        <f t="shared" si="0"/>
        <v>53</v>
      </c>
      <c r="E23" s="43">
        <f>D23</f>
        <v>53</v>
      </c>
      <c r="F23" s="381" t="s">
        <v>73</v>
      </c>
      <c r="G23" s="381" t="s">
        <v>73</v>
      </c>
      <c r="H23" s="381" t="s">
        <v>73</v>
      </c>
      <c r="I23" s="47"/>
    </row>
    <row r="24" spans="1:9" ht="13.5" customHeight="1">
      <c r="A24" s="21" t="s">
        <v>186</v>
      </c>
      <c r="B24" s="42">
        <v>3917</v>
      </c>
      <c r="C24" s="43">
        <v>3881</v>
      </c>
      <c r="D24" s="43">
        <f t="shared" si="0"/>
        <v>36</v>
      </c>
      <c r="E24" s="43">
        <v>26</v>
      </c>
      <c r="F24" s="44">
        <v>1580</v>
      </c>
      <c r="G24" s="44">
        <v>24192</v>
      </c>
      <c r="H24" s="43">
        <v>21676</v>
      </c>
      <c r="I24" s="47"/>
    </row>
    <row r="25" spans="1:9" ht="13.5" customHeight="1">
      <c r="A25" s="21" t="s">
        <v>264</v>
      </c>
      <c r="B25" s="42">
        <v>35</v>
      </c>
      <c r="C25" s="43">
        <v>35</v>
      </c>
      <c r="D25" s="43">
        <f t="shared" si="0"/>
        <v>0</v>
      </c>
      <c r="E25" s="43">
        <f>D25</f>
        <v>0</v>
      </c>
      <c r="F25" s="381" t="s">
        <v>73</v>
      </c>
      <c r="G25" s="381" t="s">
        <v>73</v>
      </c>
      <c r="H25" s="381" t="s">
        <v>73</v>
      </c>
      <c r="I25" s="47"/>
    </row>
    <row r="26" spans="1:9" ht="13.5" customHeight="1">
      <c r="A26" s="26" t="s">
        <v>263</v>
      </c>
      <c r="B26" s="59">
        <v>427</v>
      </c>
      <c r="C26" s="60">
        <v>407</v>
      </c>
      <c r="D26" s="60">
        <f t="shared" si="0"/>
        <v>20</v>
      </c>
      <c r="E26" s="60">
        <f>D26</f>
        <v>20</v>
      </c>
      <c r="F26" s="60">
        <v>88</v>
      </c>
      <c r="G26" s="381" t="s">
        <v>73</v>
      </c>
      <c r="H26" s="381" t="s">
        <v>73</v>
      </c>
      <c r="I26" s="78"/>
    </row>
    <row r="27" spans="1:9" ht="13.5" customHeight="1">
      <c r="A27" s="30" t="s">
        <v>15</v>
      </c>
      <c r="B27" s="48"/>
      <c r="C27" s="49"/>
      <c r="D27" s="49"/>
      <c r="E27" s="50"/>
      <c r="F27" s="51"/>
      <c r="G27" s="50"/>
      <c r="H27" s="50"/>
      <c r="I27" s="52"/>
    </row>
    <row r="28" ht="10.5">
      <c r="A28" s="4" t="s">
        <v>60</v>
      </c>
    </row>
    <row r="29" ht="10.5">
      <c r="A29" s="4" t="s">
        <v>62</v>
      </c>
    </row>
    <row r="30" ht="10.5">
      <c r="A30" s="4" t="s">
        <v>49</v>
      </c>
    </row>
    <row r="31" ht="10.5">
      <c r="A31" s="4" t="s">
        <v>48</v>
      </c>
    </row>
    <row r="32" ht="9.75" customHeight="1"/>
    <row r="33" ht="14.25">
      <c r="A33" s="16" t="s">
        <v>13</v>
      </c>
    </row>
    <row r="34" spans="9:10" ht="10.5">
      <c r="I34" s="5" t="s">
        <v>12</v>
      </c>
      <c r="J34" s="5"/>
    </row>
    <row r="35" spans="1:9" ht="13.5" customHeight="1">
      <c r="A35" s="819" t="s">
        <v>14</v>
      </c>
      <c r="B35" s="821" t="s">
        <v>43</v>
      </c>
      <c r="C35" s="823" t="s">
        <v>44</v>
      </c>
      <c r="D35" s="823" t="s">
        <v>45</v>
      </c>
      <c r="E35" s="827" t="s">
        <v>46</v>
      </c>
      <c r="F35" s="823" t="s">
        <v>55</v>
      </c>
      <c r="G35" s="823" t="s">
        <v>11</v>
      </c>
      <c r="H35" s="827" t="s">
        <v>42</v>
      </c>
      <c r="I35" s="829" t="s">
        <v>8</v>
      </c>
    </row>
    <row r="36" spans="1:9" ht="13.5" customHeight="1" thickBot="1">
      <c r="A36" s="820"/>
      <c r="B36" s="822"/>
      <c r="C36" s="824"/>
      <c r="D36" s="824"/>
      <c r="E36" s="828"/>
      <c r="F36" s="832"/>
      <c r="G36" s="832"/>
      <c r="H36" s="831"/>
      <c r="I36" s="830"/>
    </row>
    <row r="37" spans="1:9" ht="13.5" customHeight="1" thickTop="1">
      <c r="A37" s="17" t="s">
        <v>159</v>
      </c>
      <c r="B37" s="38">
        <v>4053</v>
      </c>
      <c r="C37" s="39">
        <v>3923</v>
      </c>
      <c r="D37" s="39">
        <v>129</v>
      </c>
      <c r="E37" s="39">
        <v>129</v>
      </c>
      <c r="F37" s="39">
        <v>76</v>
      </c>
      <c r="G37" s="39">
        <v>5144</v>
      </c>
      <c r="H37" s="40">
        <v>1310</v>
      </c>
      <c r="I37" s="54" t="s">
        <v>377</v>
      </c>
    </row>
    <row r="38" spans="1:9" ht="13.5" customHeight="1">
      <c r="A38" s="21" t="s">
        <v>90</v>
      </c>
      <c r="B38" s="42">
        <v>66</v>
      </c>
      <c r="C38" s="43">
        <v>64</v>
      </c>
      <c r="D38" s="43">
        <v>2</v>
      </c>
      <c r="E38" s="43">
        <v>2</v>
      </c>
      <c r="F38" s="381" t="s">
        <v>73</v>
      </c>
      <c r="G38" s="381" t="s">
        <v>73</v>
      </c>
      <c r="H38" s="381" t="s">
        <v>73</v>
      </c>
      <c r="I38" s="47"/>
    </row>
    <row r="39" spans="1:9" ht="13.5" customHeight="1">
      <c r="A39" s="21" t="s">
        <v>155</v>
      </c>
      <c r="B39" s="42">
        <v>12495</v>
      </c>
      <c r="C39" s="43">
        <v>12228</v>
      </c>
      <c r="D39" s="43">
        <v>267</v>
      </c>
      <c r="E39" s="43">
        <v>267</v>
      </c>
      <c r="F39" s="156">
        <v>3040</v>
      </c>
      <c r="G39" s="310" t="s">
        <v>114</v>
      </c>
      <c r="H39" s="310" t="s">
        <v>114</v>
      </c>
      <c r="I39" s="157" t="s">
        <v>285</v>
      </c>
    </row>
    <row r="40" spans="1:9" ht="13.5" customHeight="1">
      <c r="A40" s="21" t="s">
        <v>262</v>
      </c>
      <c r="B40" s="42">
        <v>101</v>
      </c>
      <c r="C40" s="43">
        <v>95</v>
      </c>
      <c r="D40" s="43">
        <v>7</v>
      </c>
      <c r="E40" s="43">
        <v>7</v>
      </c>
      <c r="F40" s="43">
        <v>23</v>
      </c>
      <c r="G40" s="43">
        <v>79</v>
      </c>
      <c r="H40" s="44">
        <v>22</v>
      </c>
      <c r="I40" s="47"/>
    </row>
    <row r="41" spans="1:9" ht="13.5" customHeight="1">
      <c r="A41" s="21" t="s">
        <v>160</v>
      </c>
      <c r="B41" s="42">
        <v>2207</v>
      </c>
      <c r="C41" s="43">
        <v>2133</v>
      </c>
      <c r="D41" s="43">
        <v>73</v>
      </c>
      <c r="E41" s="43">
        <v>73</v>
      </c>
      <c r="F41" s="381" t="s">
        <v>73</v>
      </c>
      <c r="G41" s="43">
        <v>124</v>
      </c>
      <c r="H41" s="44">
        <v>26</v>
      </c>
      <c r="I41" s="47"/>
    </row>
    <row r="42" spans="1:9" ht="13.5" customHeight="1">
      <c r="A42" s="21" t="s">
        <v>172</v>
      </c>
      <c r="B42" s="42">
        <v>119</v>
      </c>
      <c r="C42" s="43">
        <v>103</v>
      </c>
      <c r="D42" s="43">
        <v>16</v>
      </c>
      <c r="E42" s="43">
        <v>16</v>
      </c>
      <c r="F42" s="381" t="s">
        <v>73</v>
      </c>
      <c r="G42" s="381" t="s">
        <v>73</v>
      </c>
      <c r="H42" s="381" t="s">
        <v>73</v>
      </c>
      <c r="I42" s="47"/>
    </row>
    <row r="43" spans="1:9" ht="13.5" customHeight="1">
      <c r="A43" s="21" t="s">
        <v>156</v>
      </c>
      <c r="B43" s="42">
        <v>16</v>
      </c>
      <c r="C43" s="43">
        <v>11</v>
      </c>
      <c r="D43" s="43">
        <v>5</v>
      </c>
      <c r="E43" s="43">
        <v>5</v>
      </c>
      <c r="F43" s="381" t="s">
        <v>73</v>
      </c>
      <c r="G43" s="381" t="s">
        <v>73</v>
      </c>
      <c r="H43" s="381" t="s">
        <v>73</v>
      </c>
      <c r="I43" s="47"/>
    </row>
    <row r="44" spans="1:9" ht="13.5" customHeight="1">
      <c r="A44" s="21" t="s">
        <v>154</v>
      </c>
      <c r="B44" s="235">
        <v>473</v>
      </c>
      <c r="C44" s="44">
        <v>464</v>
      </c>
      <c r="D44" s="44">
        <v>9</v>
      </c>
      <c r="E44" s="44">
        <v>839</v>
      </c>
      <c r="F44" s="381" t="s">
        <v>73</v>
      </c>
      <c r="G44" s="381" t="s">
        <v>73</v>
      </c>
      <c r="H44" s="381" t="s">
        <v>73</v>
      </c>
      <c r="I44" s="47" t="s">
        <v>75</v>
      </c>
    </row>
    <row r="45" spans="1:9" ht="13.5" customHeight="1">
      <c r="A45" s="21" t="s">
        <v>261</v>
      </c>
      <c r="B45" s="42">
        <v>190840</v>
      </c>
      <c r="C45" s="43">
        <v>184041</v>
      </c>
      <c r="D45" s="43">
        <v>6799</v>
      </c>
      <c r="E45" s="43">
        <v>6799</v>
      </c>
      <c r="F45" s="241">
        <v>1283</v>
      </c>
      <c r="G45" s="236" t="s">
        <v>121</v>
      </c>
      <c r="H45" s="236" t="s">
        <v>121</v>
      </c>
      <c r="I45" s="298" t="s">
        <v>860</v>
      </c>
    </row>
    <row r="46" spans="1:9" ht="13.5" customHeight="1">
      <c r="A46" s="21" t="s">
        <v>260</v>
      </c>
      <c r="B46" s="42">
        <v>262</v>
      </c>
      <c r="C46" s="43">
        <v>234</v>
      </c>
      <c r="D46" s="43">
        <v>28</v>
      </c>
      <c r="E46" s="43">
        <v>28</v>
      </c>
      <c r="F46" s="381" t="s">
        <v>73</v>
      </c>
      <c r="G46" s="381" t="s">
        <v>73</v>
      </c>
      <c r="H46" s="381" t="s">
        <v>73</v>
      </c>
      <c r="I46" s="47"/>
    </row>
    <row r="47" spans="1:9" ht="13.5" customHeight="1">
      <c r="A47" s="26" t="s">
        <v>259</v>
      </c>
      <c r="B47" s="59">
        <v>281</v>
      </c>
      <c r="C47" s="60">
        <v>164</v>
      </c>
      <c r="D47" s="60">
        <f>B47-C47</f>
        <v>117</v>
      </c>
      <c r="E47" s="60">
        <v>20</v>
      </c>
      <c r="F47" s="381" t="s">
        <v>73</v>
      </c>
      <c r="G47" s="381" t="s">
        <v>73</v>
      </c>
      <c r="H47" s="381" t="s">
        <v>73</v>
      </c>
      <c r="I47" s="78"/>
    </row>
    <row r="48" spans="1:9" ht="13.5" customHeight="1">
      <c r="A48" s="30" t="s">
        <v>16</v>
      </c>
      <c r="B48" s="48"/>
      <c r="C48" s="49"/>
      <c r="D48" s="49"/>
      <c r="E48" s="50"/>
      <c r="F48" s="51"/>
      <c r="G48" s="50"/>
      <c r="H48" s="50"/>
      <c r="I48" s="63"/>
    </row>
    <row r="49" ht="9.75" customHeight="1">
      <c r="A49" s="64"/>
    </row>
    <row r="50" ht="14.25">
      <c r="A50" s="16" t="s">
        <v>56</v>
      </c>
    </row>
    <row r="51" ht="10.5">
      <c r="J51" s="5" t="s">
        <v>12</v>
      </c>
    </row>
    <row r="52" spans="1:10" ht="13.5" customHeight="1">
      <c r="A52" s="825" t="s">
        <v>17</v>
      </c>
      <c r="B52" s="821" t="s">
        <v>19</v>
      </c>
      <c r="C52" s="823" t="s">
        <v>47</v>
      </c>
      <c r="D52" s="823" t="s">
        <v>20</v>
      </c>
      <c r="E52" s="823" t="s">
        <v>21</v>
      </c>
      <c r="F52" s="823" t="s">
        <v>22</v>
      </c>
      <c r="G52" s="827" t="s">
        <v>23</v>
      </c>
      <c r="H52" s="827" t="s">
        <v>24</v>
      </c>
      <c r="I52" s="827" t="s">
        <v>59</v>
      </c>
      <c r="J52" s="829" t="s">
        <v>8</v>
      </c>
    </row>
    <row r="53" spans="1:10" ht="13.5" customHeight="1" thickBot="1">
      <c r="A53" s="826"/>
      <c r="B53" s="822"/>
      <c r="C53" s="824"/>
      <c r="D53" s="824"/>
      <c r="E53" s="824"/>
      <c r="F53" s="824"/>
      <c r="G53" s="828"/>
      <c r="H53" s="828"/>
      <c r="I53" s="831"/>
      <c r="J53" s="830"/>
    </row>
    <row r="54" spans="1:10" ht="13.5" customHeight="1" thickTop="1">
      <c r="A54" s="17" t="s">
        <v>258</v>
      </c>
      <c r="B54" s="38">
        <v>0</v>
      </c>
      <c r="C54" s="39">
        <v>56</v>
      </c>
      <c r="D54" s="39">
        <v>1</v>
      </c>
      <c r="E54" s="39">
        <v>0</v>
      </c>
      <c r="F54" s="39">
        <v>201</v>
      </c>
      <c r="G54" s="381" t="s">
        <v>73</v>
      </c>
      <c r="H54" s="381" t="s">
        <v>73</v>
      </c>
      <c r="I54" s="381" t="s">
        <v>73</v>
      </c>
      <c r="J54" s="58"/>
    </row>
    <row r="55" spans="1:10" ht="13.5" customHeight="1">
      <c r="A55" s="26" t="s">
        <v>257</v>
      </c>
      <c r="B55" s="237">
        <v>-190</v>
      </c>
      <c r="C55" s="238">
        <v>298</v>
      </c>
      <c r="D55" s="238">
        <v>40</v>
      </c>
      <c r="E55" s="238">
        <v>29</v>
      </c>
      <c r="F55" s="381" t="s">
        <v>73</v>
      </c>
      <c r="G55" s="381" t="s">
        <v>73</v>
      </c>
      <c r="H55" s="381" t="s">
        <v>73</v>
      </c>
      <c r="I55" s="381" t="s">
        <v>73</v>
      </c>
      <c r="J55" s="78"/>
    </row>
    <row r="56" spans="1:10" ht="13.5" customHeight="1">
      <c r="A56" s="68" t="s">
        <v>18</v>
      </c>
      <c r="B56" s="69"/>
      <c r="C56" s="51"/>
      <c r="D56" s="50">
        <f>SUM(D54:D55)</f>
        <v>41</v>
      </c>
      <c r="E56" s="50">
        <f>SUM(E54:E55)</f>
        <v>29</v>
      </c>
      <c r="F56" s="50">
        <f>SUM(F54:F55)</f>
        <v>201</v>
      </c>
      <c r="G56" s="387" t="s">
        <v>121</v>
      </c>
      <c r="H56" s="387" t="s">
        <v>121</v>
      </c>
      <c r="I56" s="387" t="s">
        <v>121</v>
      </c>
      <c r="J56" s="52"/>
    </row>
    <row r="57" ht="10.5">
      <c r="A57" s="4" t="s">
        <v>61</v>
      </c>
    </row>
    <row r="58" ht="9.75" customHeight="1"/>
    <row r="59" ht="14.25">
      <c r="A59" s="16" t="s">
        <v>39</v>
      </c>
    </row>
    <row r="60" ht="10.5">
      <c r="D60" s="5" t="s">
        <v>12</v>
      </c>
    </row>
    <row r="61" spans="1:4" ht="21.75" thickBot="1">
      <c r="A61" s="71" t="s">
        <v>34</v>
      </c>
      <c r="B61" s="72" t="s">
        <v>69</v>
      </c>
      <c r="C61" s="73" t="s">
        <v>70</v>
      </c>
      <c r="D61" s="74" t="s">
        <v>50</v>
      </c>
    </row>
    <row r="62" spans="1:4" ht="13.5" customHeight="1" thickTop="1">
      <c r="A62" s="75" t="s">
        <v>35</v>
      </c>
      <c r="B62" s="38">
        <v>1653</v>
      </c>
      <c r="C62" s="39">
        <v>1660</v>
      </c>
      <c r="D62" s="54">
        <f>C62-B62</f>
        <v>7</v>
      </c>
    </row>
    <row r="63" spans="1:4" ht="13.5" customHeight="1">
      <c r="A63" s="76" t="s">
        <v>36</v>
      </c>
      <c r="B63" s="42">
        <v>574</v>
      </c>
      <c r="C63" s="43">
        <v>576</v>
      </c>
      <c r="D63" s="47">
        <f>C63-B63</f>
        <v>2</v>
      </c>
    </row>
    <row r="64" spans="1:4" ht="13.5" customHeight="1">
      <c r="A64" s="77" t="s">
        <v>37</v>
      </c>
      <c r="B64" s="59">
        <v>2616</v>
      </c>
      <c r="C64" s="60">
        <v>2388</v>
      </c>
      <c r="D64" s="78">
        <f>C64-B64</f>
        <v>-228</v>
      </c>
    </row>
    <row r="65" spans="1:4" ht="13.5" customHeight="1">
      <c r="A65" s="79" t="s">
        <v>38</v>
      </c>
      <c r="B65" s="80">
        <f>SUM(B62:B64)</f>
        <v>4843</v>
      </c>
      <c r="C65" s="50">
        <f>SUM(C62:C64)</f>
        <v>4624</v>
      </c>
      <c r="D65" s="52">
        <f>SUM(D62:D64)</f>
        <v>-219</v>
      </c>
    </row>
    <row r="66" spans="1:4" ht="10.5">
      <c r="A66" s="4" t="s">
        <v>58</v>
      </c>
      <c r="B66" s="81"/>
      <c r="C66" s="81"/>
      <c r="D66" s="81"/>
    </row>
    <row r="67" spans="1:4" ht="9.75" customHeight="1">
      <c r="A67" s="82"/>
      <c r="B67" s="81"/>
      <c r="C67" s="81"/>
      <c r="D67" s="81"/>
    </row>
    <row r="68" ht="14.25">
      <c r="A68" s="16" t="s">
        <v>57</v>
      </c>
    </row>
    <row r="69" ht="10.5" customHeight="1">
      <c r="A69" s="16"/>
    </row>
    <row r="70" spans="1:11" ht="21.75" thickBot="1">
      <c r="A70" s="71" t="s">
        <v>33</v>
      </c>
      <c r="B70" s="72" t="s">
        <v>69</v>
      </c>
      <c r="C70" s="73" t="s">
        <v>70</v>
      </c>
      <c r="D70" s="73" t="s">
        <v>50</v>
      </c>
      <c r="E70" s="83" t="s">
        <v>31</v>
      </c>
      <c r="F70" s="74" t="s">
        <v>32</v>
      </c>
      <c r="G70" s="834" t="s">
        <v>40</v>
      </c>
      <c r="H70" s="835"/>
      <c r="I70" s="72" t="s">
        <v>69</v>
      </c>
      <c r="J70" s="73" t="s">
        <v>70</v>
      </c>
      <c r="K70" s="74" t="s">
        <v>50</v>
      </c>
    </row>
    <row r="71" spans="1:11" ht="13.5" customHeight="1" thickTop="1">
      <c r="A71" s="75" t="s">
        <v>25</v>
      </c>
      <c r="B71" s="84">
        <v>8.81</v>
      </c>
      <c r="C71" s="85">
        <v>11.34</v>
      </c>
      <c r="D71" s="85">
        <f aca="true" t="shared" si="1" ref="D71:D76">C71-B71</f>
        <v>2.5299999999999994</v>
      </c>
      <c r="E71" s="86">
        <v>-13.16</v>
      </c>
      <c r="F71" s="87">
        <v>-20</v>
      </c>
      <c r="G71" s="857" t="s">
        <v>76</v>
      </c>
      <c r="H71" s="858"/>
      <c r="I71" s="388" t="s">
        <v>121</v>
      </c>
      <c r="J71" s="389" t="s">
        <v>121</v>
      </c>
      <c r="K71" s="390" t="s">
        <v>121</v>
      </c>
    </row>
    <row r="72" spans="1:11" ht="13.5" customHeight="1">
      <c r="A72" s="76" t="s">
        <v>26</v>
      </c>
      <c r="B72" s="91">
        <v>24.13</v>
      </c>
      <c r="C72" s="92">
        <v>28.24</v>
      </c>
      <c r="D72" s="92">
        <f t="shared" si="1"/>
        <v>4.109999999999999</v>
      </c>
      <c r="E72" s="93">
        <v>-18.16</v>
      </c>
      <c r="F72" s="94">
        <v>-40</v>
      </c>
      <c r="G72" s="855" t="s">
        <v>186</v>
      </c>
      <c r="H72" s="856"/>
      <c r="I72" s="91" t="s">
        <v>121</v>
      </c>
      <c r="J72" s="99" t="s">
        <v>121</v>
      </c>
      <c r="K72" s="340" t="s">
        <v>121</v>
      </c>
    </row>
    <row r="73" spans="1:11" ht="13.5" customHeight="1">
      <c r="A73" s="76" t="s">
        <v>27</v>
      </c>
      <c r="B73" s="98">
        <v>12.2</v>
      </c>
      <c r="C73" s="99">
        <v>12.8</v>
      </c>
      <c r="D73" s="99">
        <f t="shared" si="1"/>
        <v>0.6000000000000014</v>
      </c>
      <c r="E73" s="100">
        <v>25</v>
      </c>
      <c r="F73" s="101">
        <v>35</v>
      </c>
      <c r="G73" s="855"/>
      <c r="H73" s="856"/>
      <c r="I73" s="91"/>
      <c r="J73" s="99"/>
      <c r="K73" s="340"/>
    </row>
    <row r="74" spans="1:11" ht="13.5" customHeight="1">
      <c r="A74" s="76" t="s">
        <v>28</v>
      </c>
      <c r="B74" s="102">
        <v>68.8</v>
      </c>
      <c r="C74" s="99">
        <v>70.4</v>
      </c>
      <c r="D74" s="99">
        <f t="shared" si="1"/>
        <v>1.6000000000000085</v>
      </c>
      <c r="E74" s="100">
        <v>350</v>
      </c>
      <c r="F74" s="103"/>
      <c r="G74" s="855"/>
      <c r="H74" s="856"/>
      <c r="I74" s="91"/>
      <c r="J74" s="99"/>
      <c r="K74" s="340"/>
    </row>
    <row r="75" spans="1:11" ht="13.5" customHeight="1">
      <c r="A75" s="76" t="s">
        <v>29</v>
      </c>
      <c r="B75" s="104">
        <v>0.82</v>
      </c>
      <c r="C75" s="92">
        <v>0.83</v>
      </c>
      <c r="D75" s="92">
        <f t="shared" si="1"/>
        <v>0.010000000000000009</v>
      </c>
      <c r="E75" s="105"/>
      <c r="F75" s="106"/>
      <c r="G75" s="855"/>
      <c r="H75" s="856"/>
      <c r="I75" s="91"/>
      <c r="J75" s="99"/>
      <c r="K75" s="340"/>
    </row>
    <row r="76" spans="1:11" ht="13.5" customHeight="1">
      <c r="A76" s="301" t="s">
        <v>30</v>
      </c>
      <c r="B76" s="302">
        <v>93.9</v>
      </c>
      <c r="C76" s="303">
        <v>90.2</v>
      </c>
      <c r="D76" s="303">
        <f t="shared" si="1"/>
        <v>-3.700000000000003</v>
      </c>
      <c r="E76" s="113"/>
      <c r="F76" s="114"/>
      <c r="G76" s="853"/>
      <c r="H76" s="854"/>
      <c r="I76" s="341"/>
      <c r="J76" s="303"/>
      <c r="K76" s="342"/>
    </row>
    <row r="77" ht="10.5">
      <c r="A77" s="4" t="s">
        <v>64</v>
      </c>
    </row>
    <row r="78" ht="10.5">
      <c r="A78" s="4" t="s">
        <v>65</v>
      </c>
    </row>
    <row r="79" ht="10.5">
      <c r="A79" s="4" t="s">
        <v>63</v>
      </c>
    </row>
    <row r="80" ht="10.5" customHeight="1">
      <c r="A80" s="4" t="s">
        <v>68</v>
      </c>
    </row>
  </sheetData>
  <sheetProtection/>
  <mergeCells count="43">
    <mergeCell ref="G70:H70"/>
    <mergeCell ref="G76:H76"/>
    <mergeCell ref="G75:H75"/>
    <mergeCell ref="G74:H74"/>
    <mergeCell ref="G73:H73"/>
    <mergeCell ref="G72:H72"/>
    <mergeCell ref="G71:H71"/>
    <mergeCell ref="B8:B9"/>
    <mergeCell ref="G17:G18"/>
    <mergeCell ref="H17:H18"/>
    <mergeCell ref="G8:G9"/>
    <mergeCell ref="F8:F9"/>
    <mergeCell ref="A8:A9"/>
    <mergeCell ref="H8:H9"/>
    <mergeCell ref="A17:A18"/>
    <mergeCell ref="B17:B18"/>
    <mergeCell ref="C17:C18"/>
    <mergeCell ref="F35:F36"/>
    <mergeCell ref="D35:D36"/>
    <mergeCell ref="E35:E36"/>
    <mergeCell ref="I17:I18"/>
    <mergeCell ref="D8:D9"/>
    <mergeCell ref="C8:C9"/>
    <mergeCell ref="D17:D18"/>
    <mergeCell ref="E17:E18"/>
    <mergeCell ref="E8:E9"/>
    <mergeCell ref="F17:F18"/>
    <mergeCell ref="D52:D53"/>
    <mergeCell ref="E52:E53"/>
    <mergeCell ref="H52:H53"/>
    <mergeCell ref="J52:J53"/>
    <mergeCell ref="H35:H36"/>
    <mergeCell ref="I35:I36"/>
    <mergeCell ref="F52:F53"/>
    <mergeCell ref="G52:G53"/>
    <mergeCell ref="I52:I53"/>
    <mergeCell ref="G35:G36"/>
    <mergeCell ref="A35:A36"/>
    <mergeCell ref="B35:B36"/>
    <mergeCell ref="C35:C36"/>
    <mergeCell ref="A52:A53"/>
    <mergeCell ref="B52:B53"/>
    <mergeCell ref="C52:C53"/>
  </mergeCells>
  <printOptions/>
  <pageMargins left="0.4330708661417323" right="0.3937007874015748" top="0.39" bottom="0.31496062992125984" header="0.35" footer="0.1968503937007874"/>
  <pageSetup horizontalDpi="300" verticalDpi="300" orientation="portrait" paperSize="9" scale="81"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12.xml><?xml version="1.0" encoding="utf-8"?>
<worksheet xmlns="http://schemas.openxmlformats.org/spreadsheetml/2006/main" xmlns:r="http://schemas.openxmlformats.org/officeDocument/2006/relationships">
  <dimension ref="A1:M90"/>
  <sheetViews>
    <sheetView view="pageBreakPreview" zoomScaleSheetLayoutView="100" zoomScalePageLayoutView="0" workbookViewId="0" topLeftCell="A70">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8.25" customHeight="1">
      <c r="A2" s="118"/>
      <c r="B2" s="119"/>
      <c r="C2" s="119"/>
      <c r="D2" s="119"/>
      <c r="E2" s="119"/>
      <c r="F2" s="119"/>
      <c r="G2" s="119"/>
      <c r="H2" s="119"/>
      <c r="I2" s="119"/>
      <c r="J2" s="119"/>
      <c r="K2" s="119"/>
      <c r="L2" s="119"/>
      <c r="M2" s="119"/>
    </row>
    <row r="3" ht="10.5">
      <c r="J3" s="122" t="s">
        <v>12</v>
      </c>
    </row>
    <row r="4" spans="1:10" ht="18.75" thickBot="1">
      <c r="A4" s="123" t="s">
        <v>801</v>
      </c>
      <c r="B4" s="124"/>
      <c r="G4" s="125" t="s">
        <v>51</v>
      </c>
      <c r="H4" s="126" t="s">
        <v>52</v>
      </c>
      <c r="I4" s="127" t="s">
        <v>53</v>
      </c>
      <c r="J4" s="128" t="s">
        <v>54</v>
      </c>
    </row>
    <row r="5" spans="7:10" ht="17.25" customHeight="1" thickTop="1">
      <c r="G5" s="129">
        <v>7837</v>
      </c>
      <c r="H5" s="130">
        <v>3707</v>
      </c>
      <c r="I5" s="131">
        <v>765</v>
      </c>
      <c r="J5" s="132">
        <v>12310</v>
      </c>
    </row>
    <row r="6" ht="14.25">
      <c r="A6" s="133" t="s">
        <v>2</v>
      </c>
    </row>
    <row r="7" spans="8:9" ht="10.5">
      <c r="H7" s="122" t="s">
        <v>12</v>
      </c>
      <c r="I7" s="122"/>
    </row>
    <row r="8" spans="1:8" ht="12" customHeight="1">
      <c r="A8" s="789" t="s">
        <v>0</v>
      </c>
      <c r="B8" s="806" t="s">
        <v>3</v>
      </c>
      <c r="C8" s="804" t="s">
        <v>4</v>
      </c>
      <c r="D8" s="804" t="s">
        <v>5</v>
      </c>
      <c r="E8" s="804" t="s">
        <v>6</v>
      </c>
      <c r="F8" s="793" t="s">
        <v>55</v>
      </c>
      <c r="G8" s="804" t="s">
        <v>7</v>
      </c>
      <c r="H8" s="797" t="s">
        <v>8</v>
      </c>
    </row>
    <row r="9" spans="1:8" ht="12" customHeight="1" thickBot="1">
      <c r="A9" s="790"/>
      <c r="B9" s="792"/>
      <c r="C9" s="794"/>
      <c r="D9" s="794"/>
      <c r="E9" s="794"/>
      <c r="F9" s="805"/>
      <c r="G9" s="794"/>
      <c r="H9" s="798"/>
    </row>
    <row r="10" spans="1:8" ht="15" customHeight="1" thickTop="1">
      <c r="A10" s="134" t="s">
        <v>9</v>
      </c>
      <c r="B10" s="549">
        <v>21499</v>
      </c>
      <c r="C10" s="257">
        <v>20814</v>
      </c>
      <c r="D10" s="257">
        <f>B10-C10</f>
        <v>685</v>
      </c>
      <c r="E10" s="257">
        <v>532</v>
      </c>
      <c r="F10" s="257">
        <v>825</v>
      </c>
      <c r="G10" s="257">
        <v>13188</v>
      </c>
      <c r="H10" s="137"/>
    </row>
    <row r="11" spans="1:8" ht="15" customHeight="1">
      <c r="A11" s="154" t="s">
        <v>800</v>
      </c>
      <c r="B11" s="550">
        <v>1</v>
      </c>
      <c r="C11" s="458">
        <v>1</v>
      </c>
      <c r="D11" s="257" t="s">
        <v>114</v>
      </c>
      <c r="E11" s="458" t="s">
        <v>114</v>
      </c>
      <c r="F11" s="458">
        <v>1</v>
      </c>
      <c r="G11" s="458" t="s">
        <v>114</v>
      </c>
      <c r="H11" s="551" t="s">
        <v>880</v>
      </c>
    </row>
    <row r="12" spans="1:8" ht="15" customHeight="1">
      <c r="A12" s="154" t="s">
        <v>799</v>
      </c>
      <c r="B12" s="550">
        <v>4</v>
      </c>
      <c r="C12" s="458">
        <v>4</v>
      </c>
      <c r="D12" s="257" t="s">
        <v>114</v>
      </c>
      <c r="E12" s="458" t="s">
        <v>114</v>
      </c>
      <c r="F12" s="458" t="s">
        <v>114</v>
      </c>
      <c r="G12" s="458" t="s">
        <v>114</v>
      </c>
      <c r="H12" s="258"/>
    </row>
    <row r="13" spans="1:8" ht="15" customHeight="1">
      <c r="A13" s="138" t="s">
        <v>1</v>
      </c>
      <c r="B13" s="552">
        <f>SUM(B10:B12)</f>
        <v>21504</v>
      </c>
      <c r="C13" s="553">
        <f>SUM(C10:C12)</f>
        <v>20819</v>
      </c>
      <c r="D13" s="553">
        <f>SUM(D10:D12)</f>
        <v>685</v>
      </c>
      <c r="E13" s="553">
        <f>SUM(E10:E12)</f>
        <v>532</v>
      </c>
      <c r="F13" s="554"/>
      <c r="G13" s="553">
        <f>SUM(G10:G12)</f>
        <v>13188</v>
      </c>
      <c r="H13" s="142"/>
    </row>
    <row r="14" spans="1:8" ht="10.5">
      <c r="A14" s="143" t="s">
        <v>66</v>
      </c>
      <c r="B14" s="144"/>
      <c r="C14" s="144"/>
      <c r="D14" s="144"/>
      <c r="E14" s="144"/>
      <c r="F14" s="144"/>
      <c r="G14" s="144"/>
      <c r="H14" s="145"/>
    </row>
    <row r="15" ht="7.5" customHeight="1"/>
    <row r="16" ht="14.25">
      <c r="A16" s="133" t="s">
        <v>10</v>
      </c>
    </row>
    <row r="17" spans="9:12" ht="10.5">
      <c r="I17" s="122" t="s">
        <v>12</v>
      </c>
      <c r="K17" s="122"/>
      <c r="L17" s="122"/>
    </row>
    <row r="18" spans="1:9" ht="12" customHeight="1">
      <c r="A18" s="789" t="s">
        <v>0</v>
      </c>
      <c r="B18" s="791" t="s">
        <v>43</v>
      </c>
      <c r="C18" s="793" t="s">
        <v>44</v>
      </c>
      <c r="D18" s="793" t="s">
        <v>45</v>
      </c>
      <c r="E18" s="799" t="s">
        <v>46</v>
      </c>
      <c r="F18" s="793" t="s">
        <v>55</v>
      </c>
      <c r="G18" s="793" t="s">
        <v>11</v>
      </c>
      <c r="H18" s="799" t="s">
        <v>41</v>
      </c>
      <c r="I18" s="797" t="s">
        <v>8</v>
      </c>
    </row>
    <row r="19" spans="1:9" ht="12" customHeight="1" thickBot="1">
      <c r="A19" s="790"/>
      <c r="B19" s="792"/>
      <c r="C19" s="794"/>
      <c r="D19" s="794"/>
      <c r="E19" s="800"/>
      <c r="F19" s="805"/>
      <c r="G19" s="805"/>
      <c r="H19" s="801"/>
      <c r="I19" s="798"/>
    </row>
    <row r="20" spans="1:9" ht="16.5" customHeight="1" thickTop="1">
      <c r="A20" s="382" t="s">
        <v>76</v>
      </c>
      <c r="B20" s="375">
        <v>1596</v>
      </c>
      <c r="C20" s="148">
        <v>1545</v>
      </c>
      <c r="D20" s="148">
        <v>51</v>
      </c>
      <c r="E20" s="148">
        <v>1342</v>
      </c>
      <c r="F20" s="148">
        <v>171</v>
      </c>
      <c r="G20" s="148">
        <v>6006</v>
      </c>
      <c r="H20" s="148">
        <v>973</v>
      </c>
      <c r="I20" s="555" t="s">
        <v>798</v>
      </c>
    </row>
    <row r="21" spans="1:9" ht="16.5" customHeight="1">
      <c r="A21" s="154" t="s">
        <v>187</v>
      </c>
      <c r="B21" s="377">
        <v>6024</v>
      </c>
      <c r="C21" s="168">
        <v>6413</v>
      </c>
      <c r="D21" s="168">
        <v>-389</v>
      </c>
      <c r="E21" s="168">
        <v>901</v>
      </c>
      <c r="F21" s="168">
        <v>920</v>
      </c>
      <c r="G21" s="168">
        <v>5005</v>
      </c>
      <c r="H21" s="168">
        <v>2838</v>
      </c>
      <c r="I21" s="497" t="s">
        <v>798</v>
      </c>
    </row>
    <row r="22" spans="1:9" ht="16.5" customHeight="1">
      <c r="A22" s="154" t="s">
        <v>77</v>
      </c>
      <c r="B22" s="377">
        <v>3311</v>
      </c>
      <c r="C22" s="168">
        <v>3311</v>
      </c>
      <c r="D22" s="168">
        <v>0</v>
      </c>
      <c r="E22" s="168">
        <v>0</v>
      </c>
      <c r="F22" s="168">
        <v>1374</v>
      </c>
      <c r="G22" s="168">
        <v>14886</v>
      </c>
      <c r="H22" s="168">
        <v>11864</v>
      </c>
      <c r="I22" s="497"/>
    </row>
    <row r="23" spans="1:9" ht="16.5" customHeight="1">
      <c r="A23" s="154" t="s">
        <v>80</v>
      </c>
      <c r="B23" s="377">
        <v>54</v>
      </c>
      <c r="C23" s="168">
        <v>18</v>
      </c>
      <c r="D23" s="168">
        <v>32</v>
      </c>
      <c r="E23" s="168">
        <v>37</v>
      </c>
      <c r="F23" s="168">
        <v>5</v>
      </c>
      <c r="G23" s="168">
        <v>374</v>
      </c>
      <c r="H23" s="168">
        <v>374</v>
      </c>
      <c r="I23" s="497"/>
    </row>
    <row r="24" spans="1:9" ht="16.5" customHeight="1">
      <c r="A24" s="154" t="s">
        <v>142</v>
      </c>
      <c r="B24" s="377">
        <v>6215</v>
      </c>
      <c r="C24" s="168">
        <v>5936</v>
      </c>
      <c r="D24" s="168">
        <v>278</v>
      </c>
      <c r="E24" s="168">
        <v>278</v>
      </c>
      <c r="F24" s="168">
        <v>360</v>
      </c>
      <c r="G24" s="168" t="s">
        <v>114</v>
      </c>
      <c r="H24" s="168" t="s">
        <v>114</v>
      </c>
      <c r="I24" s="497" t="s">
        <v>797</v>
      </c>
    </row>
    <row r="25" spans="1:9" ht="16.5" customHeight="1">
      <c r="A25" s="154" t="s">
        <v>658</v>
      </c>
      <c r="B25" s="377">
        <v>3777</v>
      </c>
      <c r="C25" s="168">
        <v>3754</v>
      </c>
      <c r="D25" s="168">
        <v>24</v>
      </c>
      <c r="E25" s="168">
        <v>24</v>
      </c>
      <c r="F25" s="168">
        <v>558</v>
      </c>
      <c r="G25" s="168" t="s">
        <v>114</v>
      </c>
      <c r="H25" s="168" t="s">
        <v>114</v>
      </c>
      <c r="I25" s="497"/>
    </row>
    <row r="26" spans="1:9" ht="16.5" customHeight="1">
      <c r="A26" s="154" t="s">
        <v>796</v>
      </c>
      <c r="B26" s="377">
        <v>37</v>
      </c>
      <c r="C26" s="168">
        <v>37</v>
      </c>
      <c r="D26" s="168" t="s">
        <v>114</v>
      </c>
      <c r="E26" s="168" t="s">
        <v>114</v>
      </c>
      <c r="F26" s="168" t="s">
        <v>114</v>
      </c>
      <c r="G26" s="168" t="s">
        <v>114</v>
      </c>
      <c r="H26" s="168" t="s">
        <v>114</v>
      </c>
      <c r="I26" s="497"/>
    </row>
    <row r="27" spans="1:9" ht="16.5" customHeight="1">
      <c r="A27" s="154" t="s">
        <v>795</v>
      </c>
      <c r="B27" s="377">
        <v>1021</v>
      </c>
      <c r="C27" s="168">
        <v>1021</v>
      </c>
      <c r="D27" s="168">
        <v>0</v>
      </c>
      <c r="E27" s="168">
        <v>0</v>
      </c>
      <c r="F27" s="168">
        <v>121</v>
      </c>
      <c r="G27" s="168" t="s">
        <v>114</v>
      </c>
      <c r="H27" s="168" t="s">
        <v>114</v>
      </c>
      <c r="I27" s="497"/>
    </row>
    <row r="28" spans="1:9" ht="16.5" customHeight="1">
      <c r="A28" s="154" t="s">
        <v>161</v>
      </c>
      <c r="B28" s="377">
        <v>79</v>
      </c>
      <c r="C28" s="168">
        <v>79</v>
      </c>
      <c r="D28" s="168" t="s">
        <v>114</v>
      </c>
      <c r="E28" s="168" t="s">
        <v>114</v>
      </c>
      <c r="F28" s="168" t="s">
        <v>114</v>
      </c>
      <c r="G28" s="168" t="s">
        <v>114</v>
      </c>
      <c r="H28" s="168" t="s">
        <v>114</v>
      </c>
      <c r="I28" s="497"/>
    </row>
    <row r="29" spans="1:9" ht="16.5" customHeight="1">
      <c r="A29" s="154" t="s">
        <v>794</v>
      </c>
      <c r="B29" s="377">
        <v>20</v>
      </c>
      <c r="C29" s="168">
        <v>20</v>
      </c>
      <c r="D29" s="168" t="s">
        <v>114</v>
      </c>
      <c r="E29" s="168" t="s">
        <v>114</v>
      </c>
      <c r="F29" s="168" t="s">
        <v>114</v>
      </c>
      <c r="G29" s="168" t="s">
        <v>114</v>
      </c>
      <c r="H29" s="168" t="s">
        <v>114</v>
      </c>
      <c r="I29" s="497"/>
    </row>
    <row r="30" spans="1:9" ht="16.5" customHeight="1">
      <c r="A30" s="154" t="s">
        <v>793</v>
      </c>
      <c r="B30" s="377">
        <v>68</v>
      </c>
      <c r="C30" s="168">
        <v>62</v>
      </c>
      <c r="D30" s="168">
        <v>6</v>
      </c>
      <c r="E30" s="168">
        <v>6</v>
      </c>
      <c r="F30" s="168" t="s">
        <v>114</v>
      </c>
      <c r="G30" s="168" t="s">
        <v>114</v>
      </c>
      <c r="H30" s="168" t="s">
        <v>114</v>
      </c>
      <c r="I30" s="497"/>
    </row>
    <row r="31" spans="1:9" ht="16.5" customHeight="1">
      <c r="A31" s="158" t="s">
        <v>792</v>
      </c>
      <c r="B31" s="556">
        <v>12</v>
      </c>
      <c r="C31" s="176">
        <v>12</v>
      </c>
      <c r="D31" s="176" t="s">
        <v>114</v>
      </c>
      <c r="E31" s="176" t="s">
        <v>114</v>
      </c>
      <c r="F31" s="176">
        <v>5</v>
      </c>
      <c r="G31" s="176" t="s">
        <v>114</v>
      </c>
      <c r="H31" s="176" t="s">
        <v>114</v>
      </c>
      <c r="I31" s="557" t="s">
        <v>791</v>
      </c>
    </row>
    <row r="32" spans="1:9" ht="16.5" customHeight="1">
      <c r="A32" s="138" t="s">
        <v>15</v>
      </c>
      <c r="B32" s="540"/>
      <c r="C32" s="541"/>
      <c r="D32" s="541"/>
      <c r="E32" s="173">
        <f>SUM(E20:E31)</f>
        <v>2588</v>
      </c>
      <c r="F32" s="541"/>
      <c r="G32" s="173">
        <f>SUM(G20:G31)</f>
        <v>26271</v>
      </c>
      <c r="H32" s="173">
        <f>SUM(H20:H31)</f>
        <v>16049</v>
      </c>
      <c r="I32" s="166"/>
    </row>
    <row r="33" ht="10.5">
      <c r="A33" s="121" t="s">
        <v>60</v>
      </c>
    </row>
    <row r="34" ht="10.5">
      <c r="A34" s="121" t="s">
        <v>62</v>
      </c>
    </row>
    <row r="35" ht="10.5">
      <c r="A35" s="121" t="s">
        <v>49</v>
      </c>
    </row>
    <row r="36" ht="10.5">
      <c r="A36" s="121" t="s">
        <v>48</v>
      </c>
    </row>
    <row r="37" ht="7.5" customHeight="1"/>
    <row r="38" ht="14.25">
      <c r="A38" s="133" t="s">
        <v>13</v>
      </c>
    </row>
    <row r="39" spans="9:10" ht="10.5">
      <c r="I39" s="122" t="s">
        <v>12</v>
      </c>
      <c r="J39" s="122"/>
    </row>
    <row r="40" spans="1:9" ht="12" customHeight="1">
      <c r="A40" s="789" t="s">
        <v>14</v>
      </c>
      <c r="B40" s="791" t="s">
        <v>43</v>
      </c>
      <c r="C40" s="793" t="s">
        <v>44</v>
      </c>
      <c r="D40" s="793" t="s">
        <v>45</v>
      </c>
      <c r="E40" s="799" t="s">
        <v>46</v>
      </c>
      <c r="F40" s="793" t="s">
        <v>55</v>
      </c>
      <c r="G40" s="793" t="s">
        <v>11</v>
      </c>
      <c r="H40" s="799" t="s">
        <v>42</v>
      </c>
      <c r="I40" s="797" t="s">
        <v>8</v>
      </c>
    </row>
    <row r="41" spans="1:9" ht="12" customHeight="1" thickBot="1">
      <c r="A41" s="790"/>
      <c r="B41" s="792"/>
      <c r="C41" s="794"/>
      <c r="D41" s="794"/>
      <c r="E41" s="800"/>
      <c r="F41" s="805"/>
      <c r="G41" s="805"/>
      <c r="H41" s="801"/>
      <c r="I41" s="798"/>
    </row>
    <row r="42" spans="1:9" ht="20.25" customHeight="1" thickTop="1">
      <c r="A42" s="558" t="s">
        <v>790</v>
      </c>
      <c r="B42" s="375">
        <v>260</v>
      </c>
      <c r="C42" s="148">
        <v>258</v>
      </c>
      <c r="D42" s="148">
        <v>2</v>
      </c>
      <c r="E42" s="148">
        <v>2</v>
      </c>
      <c r="F42" s="148" t="s">
        <v>114</v>
      </c>
      <c r="G42" s="148" t="s">
        <v>114</v>
      </c>
      <c r="H42" s="148" t="s">
        <v>114</v>
      </c>
      <c r="I42" s="459"/>
    </row>
    <row r="43" spans="1:9" ht="20.25" customHeight="1">
      <c r="A43" s="559" t="s">
        <v>789</v>
      </c>
      <c r="B43" s="377">
        <v>1</v>
      </c>
      <c r="C43" s="168">
        <v>1</v>
      </c>
      <c r="D43" s="168" t="s">
        <v>114</v>
      </c>
      <c r="E43" s="168" t="s">
        <v>114</v>
      </c>
      <c r="F43" s="168" t="s">
        <v>114</v>
      </c>
      <c r="G43" s="168" t="s">
        <v>114</v>
      </c>
      <c r="H43" s="168" t="s">
        <v>114</v>
      </c>
      <c r="I43" s="374"/>
    </row>
    <row r="44" spans="1:9" ht="20.25" customHeight="1">
      <c r="A44" s="559" t="s">
        <v>788</v>
      </c>
      <c r="B44" s="377">
        <v>19</v>
      </c>
      <c r="C44" s="168">
        <v>18</v>
      </c>
      <c r="D44" s="168">
        <v>0</v>
      </c>
      <c r="E44" s="168">
        <v>0</v>
      </c>
      <c r="F44" s="168" t="s">
        <v>114</v>
      </c>
      <c r="G44" s="168" t="s">
        <v>114</v>
      </c>
      <c r="H44" s="168" t="s">
        <v>114</v>
      </c>
      <c r="I44" s="374"/>
    </row>
    <row r="45" spans="1:9" ht="20.25" customHeight="1">
      <c r="A45" s="559" t="s">
        <v>787</v>
      </c>
      <c r="B45" s="377">
        <v>136</v>
      </c>
      <c r="C45" s="168">
        <v>133</v>
      </c>
      <c r="D45" s="168">
        <v>3</v>
      </c>
      <c r="E45" s="168">
        <v>3</v>
      </c>
      <c r="F45" s="168">
        <v>5</v>
      </c>
      <c r="G45" s="168">
        <v>95</v>
      </c>
      <c r="H45" s="168">
        <v>39</v>
      </c>
      <c r="I45" s="374"/>
    </row>
    <row r="46" spans="1:9" ht="20.25" customHeight="1">
      <c r="A46" s="559" t="s">
        <v>786</v>
      </c>
      <c r="B46" s="377">
        <v>14</v>
      </c>
      <c r="C46" s="168">
        <v>13</v>
      </c>
      <c r="D46" s="168">
        <v>1</v>
      </c>
      <c r="E46" s="168">
        <v>1</v>
      </c>
      <c r="F46" s="168" t="s">
        <v>114</v>
      </c>
      <c r="G46" s="168" t="s">
        <v>114</v>
      </c>
      <c r="H46" s="168" t="s">
        <v>114</v>
      </c>
      <c r="I46" s="374"/>
    </row>
    <row r="47" spans="1:9" ht="20.25" customHeight="1">
      <c r="A47" s="559" t="s">
        <v>966</v>
      </c>
      <c r="B47" s="377">
        <v>103</v>
      </c>
      <c r="C47" s="168">
        <v>103</v>
      </c>
      <c r="D47" s="168">
        <v>0</v>
      </c>
      <c r="E47" s="168">
        <v>0</v>
      </c>
      <c r="F47" s="168">
        <v>51</v>
      </c>
      <c r="G47" s="168" t="s">
        <v>114</v>
      </c>
      <c r="H47" s="168" t="s">
        <v>114</v>
      </c>
      <c r="I47" s="374"/>
    </row>
    <row r="48" spans="1:9" ht="20.25" customHeight="1">
      <c r="A48" s="560" t="s">
        <v>785</v>
      </c>
      <c r="B48" s="561">
        <v>78</v>
      </c>
      <c r="C48" s="295">
        <v>66</v>
      </c>
      <c r="D48" s="295">
        <v>12</v>
      </c>
      <c r="E48" s="295">
        <v>12</v>
      </c>
      <c r="F48" s="295" t="s">
        <v>114</v>
      </c>
      <c r="G48" s="295" t="s">
        <v>114</v>
      </c>
      <c r="H48" s="295" t="s">
        <v>114</v>
      </c>
      <c r="I48" s="562"/>
    </row>
    <row r="49" spans="1:9" ht="20.25" customHeight="1">
      <c r="A49" s="560" t="s">
        <v>155</v>
      </c>
      <c r="B49" s="561">
        <v>12495</v>
      </c>
      <c r="C49" s="295">
        <v>12228</v>
      </c>
      <c r="D49" s="295">
        <v>267</v>
      </c>
      <c r="E49" s="295">
        <v>267</v>
      </c>
      <c r="F49" s="156">
        <v>3040</v>
      </c>
      <c r="G49" s="168" t="s">
        <v>114</v>
      </c>
      <c r="H49" s="168" t="s">
        <v>114</v>
      </c>
      <c r="I49" s="157" t="s">
        <v>864</v>
      </c>
    </row>
    <row r="50" spans="1:9" ht="20.25" customHeight="1">
      <c r="A50" s="560" t="s">
        <v>90</v>
      </c>
      <c r="B50" s="561">
        <v>66</v>
      </c>
      <c r="C50" s="295">
        <v>64</v>
      </c>
      <c r="D50" s="295">
        <v>2</v>
      </c>
      <c r="E50" s="295">
        <v>2</v>
      </c>
      <c r="F50" s="295" t="s">
        <v>114</v>
      </c>
      <c r="G50" s="295" t="s">
        <v>114</v>
      </c>
      <c r="H50" s="295" t="s">
        <v>114</v>
      </c>
      <c r="I50" s="562"/>
    </row>
    <row r="51" spans="1:9" ht="20.25" customHeight="1">
      <c r="A51" s="560" t="s">
        <v>232</v>
      </c>
      <c r="B51" s="561">
        <v>14</v>
      </c>
      <c r="C51" s="295">
        <v>12</v>
      </c>
      <c r="D51" s="295">
        <v>1</v>
      </c>
      <c r="E51" s="295">
        <v>1</v>
      </c>
      <c r="F51" s="295" t="s">
        <v>114</v>
      </c>
      <c r="G51" s="295" t="s">
        <v>114</v>
      </c>
      <c r="H51" s="295" t="s">
        <v>114</v>
      </c>
      <c r="I51" s="157"/>
    </row>
    <row r="52" spans="1:9" ht="20.25" customHeight="1">
      <c r="A52" s="563" t="s">
        <v>784</v>
      </c>
      <c r="B52" s="561">
        <v>262</v>
      </c>
      <c r="C52" s="295">
        <v>234</v>
      </c>
      <c r="D52" s="295">
        <v>28</v>
      </c>
      <c r="E52" s="295">
        <v>28</v>
      </c>
      <c r="F52" s="295" t="s">
        <v>114</v>
      </c>
      <c r="G52" s="295" t="s">
        <v>114</v>
      </c>
      <c r="H52" s="295" t="s">
        <v>114</v>
      </c>
      <c r="I52" s="562"/>
    </row>
    <row r="53" spans="1:9" ht="20.25" customHeight="1">
      <c r="A53" s="563" t="s">
        <v>783</v>
      </c>
      <c r="B53" s="561">
        <v>190840</v>
      </c>
      <c r="C53" s="295">
        <v>184041</v>
      </c>
      <c r="D53" s="295">
        <v>6799</v>
      </c>
      <c r="E53" s="295">
        <v>6799</v>
      </c>
      <c r="F53" s="241">
        <v>1283</v>
      </c>
      <c r="G53" s="241" t="s">
        <v>121</v>
      </c>
      <c r="H53" s="241" t="s">
        <v>121</v>
      </c>
      <c r="I53" s="157" t="s">
        <v>928</v>
      </c>
    </row>
    <row r="54" spans="1:9" ht="20.25" customHeight="1">
      <c r="A54" s="564" t="s">
        <v>782</v>
      </c>
      <c r="B54" s="556">
        <v>352</v>
      </c>
      <c r="C54" s="176">
        <v>345</v>
      </c>
      <c r="D54" s="176">
        <v>7</v>
      </c>
      <c r="E54" s="176">
        <v>733</v>
      </c>
      <c r="F54" s="176" t="s">
        <v>114</v>
      </c>
      <c r="G54" s="176" t="s">
        <v>114</v>
      </c>
      <c r="H54" s="176" t="s">
        <v>114</v>
      </c>
      <c r="I54" s="565" t="s">
        <v>89</v>
      </c>
    </row>
    <row r="55" spans="1:9" ht="16.5" customHeight="1">
      <c r="A55" s="138" t="s">
        <v>16</v>
      </c>
      <c r="B55" s="162"/>
      <c r="C55" s="163"/>
      <c r="D55" s="163"/>
      <c r="E55" s="164">
        <f>SUM(E42:E54)</f>
        <v>7848</v>
      </c>
      <c r="F55" s="165"/>
      <c r="G55" s="164">
        <f>SUM(G42:G54)</f>
        <v>95</v>
      </c>
      <c r="H55" s="164">
        <f>SUM(H42:H54)</f>
        <v>39</v>
      </c>
      <c r="I55" s="174"/>
    </row>
    <row r="56" ht="7.5" customHeight="1">
      <c r="A56" s="175"/>
    </row>
    <row r="57" ht="14.25">
      <c r="A57" s="133" t="s">
        <v>56</v>
      </c>
    </row>
    <row r="58" ht="10.5">
      <c r="J58" s="122" t="s">
        <v>12</v>
      </c>
    </row>
    <row r="59" spans="1:10" ht="12" customHeight="1">
      <c r="A59" s="795" t="s">
        <v>17</v>
      </c>
      <c r="B59" s="791" t="s">
        <v>19</v>
      </c>
      <c r="C59" s="793" t="s">
        <v>47</v>
      </c>
      <c r="D59" s="793" t="s">
        <v>20</v>
      </c>
      <c r="E59" s="793" t="s">
        <v>21</v>
      </c>
      <c r="F59" s="793" t="s">
        <v>22</v>
      </c>
      <c r="G59" s="799" t="s">
        <v>23</v>
      </c>
      <c r="H59" s="799" t="s">
        <v>24</v>
      </c>
      <c r="I59" s="799" t="s">
        <v>59</v>
      </c>
      <c r="J59" s="797" t="s">
        <v>8</v>
      </c>
    </row>
    <row r="60" spans="1:10" ht="12" customHeight="1" thickBot="1">
      <c r="A60" s="796"/>
      <c r="B60" s="792"/>
      <c r="C60" s="794"/>
      <c r="D60" s="794"/>
      <c r="E60" s="794"/>
      <c r="F60" s="794"/>
      <c r="G60" s="800"/>
      <c r="H60" s="800"/>
      <c r="I60" s="801"/>
      <c r="J60" s="798"/>
    </row>
    <row r="61" spans="1:10" ht="18" customHeight="1" thickTop="1">
      <c r="A61" s="134" t="s">
        <v>781</v>
      </c>
      <c r="B61" s="375">
        <v>-519</v>
      </c>
      <c r="C61" s="148">
        <v>542</v>
      </c>
      <c r="D61" s="148">
        <v>5</v>
      </c>
      <c r="E61" s="148" t="s">
        <v>114</v>
      </c>
      <c r="F61" s="148" t="s">
        <v>114</v>
      </c>
      <c r="G61" s="148" t="s">
        <v>114</v>
      </c>
      <c r="H61" s="148" t="s">
        <v>114</v>
      </c>
      <c r="I61" s="148" t="s">
        <v>114</v>
      </c>
      <c r="J61" s="149"/>
    </row>
    <row r="62" spans="1:10" ht="18" customHeight="1">
      <c r="A62" s="154" t="s">
        <v>780</v>
      </c>
      <c r="B62" s="377">
        <v>-1</v>
      </c>
      <c r="C62" s="168">
        <v>23</v>
      </c>
      <c r="D62" s="168">
        <v>10</v>
      </c>
      <c r="E62" s="168">
        <v>15</v>
      </c>
      <c r="F62" s="168" t="s">
        <v>114</v>
      </c>
      <c r="G62" s="168" t="s">
        <v>114</v>
      </c>
      <c r="H62" s="168" t="s">
        <v>114</v>
      </c>
      <c r="I62" s="168" t="s">
        <v>114</v>
      </c>
      <c r="J62" s="157"/>
    </row>
    <row r="63" spans="1:10" ht="18" customHeight="1">
      <c r="A63" s="154" t="s">
        <v>779</v>
      </c>
      <c r="B63" s="377" t="s">
        <v>125</v>
      </c>
      <c r="C63" s="168">
        <v>30</v>
      </c>
      <c r="D63" s="168">
        <v>30</v>
      </c>
      <c r="E63" s="168">
        <v>23</v>
      </c>
      <c r="F63" s="168" t="s">
        <v>114</v>
      </c>
      <c r="G63" s="168" t="s">
        <v>114</v>
      </c>
      <c r="H63" s="168" t="s">
        <v>114</v>
      </c>
      <c r="I63" s="168" t="s">
        <v>114</v>
      </c>
      <c r="J63" s="157"/>
    </row>
    <row r="64" spans="1:10" ht="18" customHeight="1">
      <c r="A64" s="230" t="s">
        <v>778</v>
      </c>
      <c r="B64" s="561">
        <v>-5</v>
      </c>
      <c r="C64" s="295">
        <v>78</v>
      </c>
      <c r="D64" s="295">
        <v>5</v>
      </c>
      <c r="E64" s="295">
        <v>5</v>
      </c>
      <c r="F64" s="295" t="s">
        <v>114</v>
      </c>
      <c r="G64" s="295" t="s">
        <v>114</v>
      </c>
      <c r="H64" s="295" t="s">
        <v>114</v>
      </c>
      <c r="I64" s="295" t="s">
        <v>114</v>
      </c>
      <c r="J64" s="234"/>
    </row>
    <row r="65" spans="1:10" ht="18" customHeight="1">
      <c r="A65" s="230" t="s">
        <v>777</v>
      </c>
      <c r="B65" s="561">
        <v>9</v>
      </c>
      <c r="C65" s="295">
        <v>64</v>
      </c>
      <c r="D65" s="295">
        <v>10</v>
      </c>
      <c r="E65" s="295" t="s">
        <v>114</v>
      </c>
      <c r="F65" s="295" t="s">
        <v>114</v>
      </c>
      <c r="G65" s="295" t="s">
        <v>114</v>
      </c>
      <c r="H65" s="295" t="s">
        <v>114</v>
      </c>
      <c r="I65" s="295" t="s">
        <v>114</v>
      </c>
      <c r="J65" s="234"/>
    </row>
    <row r="66" spans="1:10" ht="18" customHeight="1">
      <c r="A66" s="177" t="s">
        <v>18</v>
      </c>
      <c r="B66" s="540"/>
      <c r="C66" s="541"/>
      <c r="D66" s="173">
        <f aca="true" t="shared" si="0" ref="D66:I66">SUM(D61:D65)</f>
        <v>60</v>
      </c>
      <c r="E66" s="173">
        <f t="shared" si="0"/>
        <v>43</v>
      </c>
      <c r="F66" s="173">
        <f t="shared" si="0"/>
        <v>0</v>
      </c>
      <c r="G66" s="173">
        <f t="shared" si="0"/>
        <v>0</v>
      </c>
      <c r="H66" s="173">
        <f t="shared" si="0"/>
        <v>0</v>
      </c>
      <c r="I66" s="173">
        <f t="shared" si="0"/>
        <v>0</v>
      </c>
      <c r="J66" s="166"/>
    </row>
    <row r="67" ht="18" customHeight="1">
      <c r="A67" s="121" t="s">
        <v>61</v>
      </c>
    </row>
    <row r="68" ht="9.75" customHeight="1"/>
    <row r="69" ht="14.25">
      <c r="A69" s="133" t="s">
        <v>39</v>
      </c>
    </row>
    <row r="70" ht="10.5">
      <c r="D70" s="122" t="s">
        <v>12</v>
      </c>
    </row>
    <row r="71" spans="1:4" ht="21.75" thickBot="1">
      <c r="A71" s="179" t="s">
        <v>34</v>
      </c>
      <c r="B71" s="180" t="s">
        <v>69</v>
      </c>
      <c r="C71" s="181" t="s">
        <v>70</v>
      </c>
      <c r="D71" s="182" t="s">
        <v>50</v>
      </c>
    </row>
    <row r="72" spans="1:4" ht="17.25" customHeight="1" thickTop="1">
      <c r="A72" s="183" t="s">
        <v>35</v>
      </c>
      <c r="B72" s="146">
        <v>2742</v>
      </c>
      <c r="C72" s="147">
        <v>2345</v>
      </c>
      <c r="D72" s="167">
        <f>C72-B72</f>
        <v>-397</v>
      </c>
    </row>
    <row r="73" spans="1:4" ht="17.25" customHeight="1">
      <c r="A73" s="184" t="s">
        <v>36</v>
      </c>
      <c r="B73" s="155">
        <v>957</v>
      </c>
      <c r="C73" s="156">
        <v>957</v>
      </c>
      <c r="D73" s="157">
        <f>C73-B73</f>
        <v>0</v>
      </c>
    </row>
    <row r="74" spans="1:4" ht="17.25" customHeight="1">
      <c r="A74" s="185" t="s">
        <v>37</v>
      </c>
      <c r="B74" s="159">
        <v>6693</v>
      </c>
      <c r="C74" s="160">
        <v>6518</v>
      </c>
      <c r="D74" s="157">
        <f>C74-B74</f>
        <v>-175</v>
      </c>
    </row>
    <row r="75" spans="1:4" ht="17.25" customHeight="1">
      <c r="A75" s="186" t="s">
        <v>38</v>
      </c>
      <c r="B75" s="187">
        <f>SUM(B72:B74)</f>
        <v>10392</v>
      </c>
      <c r="C75" s="164">
        <v>9821</v>
      </c>
      <c r="D75" s="166">
        <f>C75-B75</f>
        <v>-571</v>
      </c>
    </row>
    <row r="76" spans="1:4" ht="17.25" customHeight="1">
      <c r="A76" s="121" t="s">
        <v>58</v>
      </c>
      <c r="B76" s="188"/>
      <c r="C76" s="188"/>
      <c r="D76" s="188"/>
    </row>
    <row r="77" spans="1:4" ht="7.5" customHeight="1">
      <c r="A77" s="189"/>
      <c r="B77" s="188"/>
      <c r="C77" s="188"/>
      <c r="D77" s="188"/>
    </row>
    <row r="78" ht="14.25">
      <c r="A78" s="133" t="s">
        <v>57</v>
      </c>
    </row>
    <row r="79" ht="10.5" customHeight="1">
      <c r="A79" s="133"/>
    </row>
    <row r="80" spans="1:11" ht="21.75" thickBot="1">
      <c r="A80" s="179" t="s">
        <v>33</v>
      </c>
      <c r="B80" s="180" t="s">
        <v>69</v>
      </c>
      <c r="C80" s="181" t="s">
        <v>70</v>
      </c>
      <c r="D80" s="181" t="s">
        <v>50</v>
      </c>
      <c r="E80" s="190" t="s">
        <v>31</v>
      </c>
      <c r="F80" s="182" t="s">
        <v>32</v>
      </c>
      <c r="G80" s="807" t="s">
        <v>40</v>
      </c>
      <c r="H80" s="808"/>
      <c r="I80" s="180" t="s">
        <v>69</v>
      </c>
      <c r="J80" s="181" t="s">
        <v>70</v>
      </c>
      <c r="K80" s="182" t="s">
        <v>50</v>
      </c>
    </row>
    <row r="81" spans="1:11" ht="18" customHeight="1" thickTop="1">
      <c r="A81" s="183" t="s">
        <v>25</v>
      </c>
      <c r="B81" s="191">
        <v>2.82</v>
      </c>
      <c r="C81" s="192">
        <v>4.31</v>
      </c>
      <c r="D81" s="192">
        <f aca="true" t="shared" si="1" ref="D81:D86">C81-B81</f>
        <v>1.4899999999999998</v>
      </c>
      <c r="E81" s="193">
        <v>-13.02</v>
      </c>
      <c r="F81" s="194">
        <v>-20</v>
      </c>
      <c r="G81" s="811" t="s">
        <v>76</v>
      </c>
      <c r="H81" s="812"/>
      <c r="I81" s="195" t="s">
        <v>114</v>
      </c>
      <c r="J81" s="196" t="s">
        <v>114</v>
      </c>
      <c r="K81" s="197" t="s">
        <v>114</v>
      </c>
    </row>
    <row r="82" spans="1:11" ht="18" customHeight="1">
      <c r="A82" s="184" t="s">
        <v>26</v>
      </c>
      <c r="B82" s="198">
        <v>20.53</v>
      </c>
      <c r="C82" s="199">
        <v>25.35</v>
      </c>
      <c r="D82" s="199">
        <f t="shared" si="1"/>
        <v>4.82</v>
      </c>
      <c r="E82" s="200">
        <v>-18.02</v>
      </c>
      <c r="F82" s="201">
        <v>-40</v>
      </c>
      <c r="G82" s="802" t="s">
        <v>187</v>
      </c>
      <c r="H82" s="803"/>
      <c r="I82" s="198" t="s">
        <v>114</v>
      </c>
      <c r="J82" s="202" t="s">
        <v>114</v>
      </c>
      <c r="K82" s="203" t="s">
        <v>114</v>
      </c>
    </row>
    <row r="83" spans="1:11" ht="18" customHeight="1">
      <c r="A83" s="184" t="s">
        <v>27</v>
      </c>
      <c r="B83" s="204">
        <v>13.4</v>
      </c>
      <c r="C83" s="202">
        <v>12</v>
      </c>
      <c r="D83" s="202">
        <f t="shared" si="1"/>
        <v>-1.4000000000000004</v>
      </c>
      <c r="E83" s="205">
        <v>25</v>
      </c>
      <c r="F83" s="206">
        <v>35</v>
      </c>
      <c r="G83" s="802" t="s">
        <v>77</v>
      </c>
      <c r="H83" s="803"/>
      <c r="I83" s="198" t="s">
        <v>114</v>
      </c>
      <c r="J83" s="202" t="s">
        <v>114</v>
      </c>
      <c r="K83" s="203" t="s">
        <v>114</v>
      </c>
    </row>
    <row r="84" spans="1:11" ht="18" customHeight="1">
      <c r="A84" s="184" t="s">
        <v>28</v>
      </c>
      <c r="B84" s="207">
        <v>10.4</v>
      </c>
      <c r="C84" s="202">
        <v>0.4</v>
      </c>
      <c r="D84" s="202">
        <f t="shared" si="1"/>
        <v>-10</v>
      </c>
      <c r="E84" s="205">
        <v>350</v>
      </c>
      <c r="F84" s="208"/>
      <c r="G84" s="802" t="s">
        <v>80</v>
      </c>
      <c r="H84" s="803"/>
      <c r="I84" s="198" t="s">
        <v>114</v>
      </c>
      <c r="J84" s="202" t="s">
        <v>114</v>
      </c>
      <c r="K84" s="203" t="s">
        <v>114</v>
      </c>
    </row>
    <row r="85" spans="1:11" ht="18" customHeight="1">
      <c r="A85" s="184" t="s">
        <v>29</v>
      </c>
      <c r="B85" s="209">
        <v>0.62</v>
      </c>
      <c r="C85" s="199">
        <v>0.63</v>
      </c>
      <c r="D85" s="199">
        <f t="shared" si="1"/>
        <v>0.010000000000000009</v>
      </c>
      <c r="E85" s="210"/>
      <c r="F85" s="211"/>
      <c r="G85" s="802"/>
      <c r="H85" s="803"/>
      <c r="I85" s="198"/>
      <c r="J85" s="202"/>
      <c r="K85" s="203"/>
    </row>
    <row r="86" spans="1:11" ht="18" customHeight="1">
      <c r="A86" s="212" t="s">
        <v>30</v>
      </c>
      <c r="B86" s="213">
        <v>92.9</v>
      </c>
      <c r="C86" s="214">
        <v>95.3</v>
      </c>
      <c r="D86" s="214">
        <f t="shared" si="1"/>
        <v>2.3999999999999915</v>
      </c>
      <c r="E86" s="215"/>
      <c r="F86" s="216"/>
      <c r="G86" s="839"/>
      <c r="H86" s="840"/>
      <c r="I86" s="217"/>
      <c r="J86" s="214"/>
      <c r="K86" s="218"/>
    </row>
    <row r="87" ht="18" customHeight="1">
      <c r="A87" s="121" t="s">
        <v>64</v>
      </c>
    </row>
    <row r="88" ht="18" customHeight="1">
      <c r="A88" s="121" t="s">
        <v>65</v>
      </c>
    </row>
    <row r="89" ht="18" customHeight="1">
      <c r="A89" s="121" t="s">
        <v>63</v>
      </c>
    </row>
    <row r="90" ht="18" customHeight="1">
      <c r="A90" s="121" t="s">
        <v>68</v>
      </c>
    </row>
  </sheetData>
  <sheetProtection/>
  <mergeCells count="43">
    <mergeCell ref="A40:A41"/>
    <mergeCell ref="B40:B41"/>
    <mergeCell ref="C40:C41"/>
    <mergeCell ref="A59:A60"/>
    <mergeCell ref="B59:B60"/>
    <mergeCell ref="C59:C60"/>
    <mergeCell ref="D59:D60"/>
    <mergeCell ref="E59:E60"/>
    <mergeCell ref="H59:H60"/>
    <mergeCell ref="J59:J60"/>
    <mergeCell ref="F59:F60"/>
    <mergeCell ref="G59:G60"/>
    <mergeCell ref="I59:I60"/>
    <mergeCell ref="H40:H41"/>
    <mergeCell ref="I40:I41"/>
    <mergeCell ref="G40:G41"/>
    <mergeCell ref="F40:F41"/>
    <mergeCell ref="D40:D41"/>
    <mergeCell ref="E40:E41"/>
    <mergeCell ref="C8:C9"/>
    <mergeCell ref="D18:D19"/>
    <mergeCell ref="E18:E19"/>
    <mergeCell ref="E8:E9"/>
    <mergeCell ref="I18:I19"/>
    <mergeCell ref="D8:D9"/>
    <mergeCell ref="F18:F19"/>
    <mergeCell ref="A8:A9"/>
    <mergeCell ref="H8:H9"/>
    <mergeCell ref="A18:A19"/>
    <mergeCell ref="B18:B19"/>
    <mergeCell ref="C18:C19"/>
    <mergeCell ref="B8:B9"/>
    <mergeCell ref="G18:G19"/>
    <mergeCell ref="H18:H19"/>
    <mergeCell ref="G8:G9"/>
    <mergeCell ref="F8:F9"/>
    <mergeCell ref="G80:H80"/>
    <mergeCell ref="G86:H86"/>
    <mergeCell ref="G85:H85"/>
    <mergeCell ref="G84:H84"/>
    <mergeCell ref="G83:H83"/>
    <mergeCell ref="G82:H82"/>
    <mergeCell ref="G81:H81"/>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56" max="10" man="1"/>
  </rowBreaks>
  <colBreaks count="1" manualBreakCount="1">
    <brk id="11" max="72" man="1"/>
  </colBreaks>
</worksheet>
</file>

<file path=xl/worksheets/sheet13.xml><?xml version="1.0" encoding="utf-8"?>
<worksheet xmlns="http://schemas.openxmlformats.org/spreadsheetml/2006/main" xmlns:r="http://schemas.openxmlformats.org/officeDocument/2006/relationships">
  <dimension ref="A1:M73"/>
  <sheetViews>
    <sheetView view="pageBreakPreview" zoomScale="120" zoomScaleSheetLayoutView="120" zoomScalePageLayoutView="0" workbookViewId="0" topLeftCell="A52">
      <selection activeCell="D21" sqref="D21"/>
    </sheetView>
  </sheetViews>
  <sheetFormatPr defaultColWidth="9.00390625" defaultRowHeight="13.5" customHeight="1"/>
  <cols>
    <col min="1" max="1" width="16.6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776</v>
      </c>
      <c r="B4" s="124"/>
      <c r="G4" s="125" t="s">
        <v>51</v>
      </c>
      <c r="H4" s="126" t="s">
        <v>52</v>
      </c>
      <c r="I4" s="127" t="s">
        <v>53</v>
      </c>
      <c r="J4" s="128" t="s">
        <v>54</v>
      </c>
    </row>
    <row r="5" spans="7:10" ht="13.5" customHeight="1" thickTop="1">
      <c r="G5" s="129">
        <v>22708</v>
      </c>
      <c r="H5" s="130">
        <v>1031</v>
      </c>
      <c r="I5" s="131">
        <v>1784</v>
      </c>
      <c r="J5" s="132">
        <v>25523</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47134</v>
      </c>
      <c r="C10" s="136">
        <v>44196</v>
      </c>
      <c r="D10" s="136">
        <v>2938</v>
      </c>
      <c r="E10" s="136">
        <v>2500</v>
      </c>
      <c r="F10" s="136">
        <v>1057</v>
      </c>
      <c r="G10" s="136">
        <v>40730</v>
      </c>
      <c r="H10" s="137" t="s">
        <v>960</v>
      </c>
    </row>
    <row r="11" spans="1:8" ht="13.5" customHeight="1">
      <c r="A11" s="138" t="s">
        <v>1</v>
      </c>
      <c r="B11" s="139">
        <f>B10</f>
        <v>47134</v>
      </c>
      <c r="C11" s="140">
        <f>C10</f>
        <v>44196</v>
      </c>
      <c r="D11" s="140">
        <f>D10</f>
        <v>2938</v>
      </c>
      <c r="E11" s="140">
        <f>E10</f>
        <v>2500</v>
      </c>
      <c r="F11" s="141"/>
      <c r="G11" s="140">
        <f>G10</f>
        <v>40730</v>
      </c>
      <c r="H11" s="142"/>
    </row>
    <row r="12" spans="1:8" ht="13.5" customHeight="1">
      <c r="A12" s="143" t="s">
        <v>66</v>
      </c>
      <c r="B12" s="144"/>
      <c r="C12" s="144"/>
      <c r="D12" s="144"/>
      <c r="E12" s="144"/>
      <c r="F12" s="144"/>
      <c r="G12" s="144"/>
      <c r="H12" s="145"/>
    </row>
    <row r="13" ht="9.75" customHeight="1"/>
    <row r="14" ht="14.25">
      <c r="A14" s="133" t="s">
        <v>10</v>
      </c>
    </row>
    <row r="15" spans="9:12" ht="10.5">
      <c r="I15" s="122" t="s">
        <v>12</v>
      </c>
      <c r="K15" s="122"/>
      <c r="L15" s="122"/>
    </row>
    <row r="16" spans="1:9" ht="13.5" customHeight="1">
      <c r="A16" s="789" t="s">
        <v>0</v>
      </c>
      <c r="B16" s="791" t="s">
        <v>43</v>
      </c>
      <c r="C16" s="793" t="s">
        <v>44</v>
      </c>
      <c r="D16" s="793" t="s">
        <v>45</v>
      </c>
      <c r="E16" s="799" t="s">
        <v>46</v>
      </c>
      <c r="F16" s="793" t="s">
        <v>55</v>
      </c>
      <c r="G16" s="793" t="s">
        <v>11</v>
      </c>
      <c r="H16" s="799" t="s">
        <v>41</v>
      </c>
      <c r="I16" s="797" t="s">
        <v>8</v>
      </c>
    </row>
    <row r="17" spans="1:9" ht="13.5" customHeight="1" thickBot="1">
      <c r="A17" s="790"/>
      <c r="B17" s="792"/>
      <c r="C17" s="794"/>
      <c r="D17" s="794"/>
      <c r="E17" s="800"/>
      <c r="F17" s="805"/>
      <c r="G17" s="805"/>
      <c r="H17" s="801"/>
      <c r="I17" s="798"/>
    </row>
    <row r="18" spans="1:9" ht="13.5" customHeight="1" thickTop="1">
      <c r="A18" s="134" t="s">
        <v>243</v>
      </c>
      <c r="B18" s="146">
        <v>13962</v>
      </c>
      <c r="C18" s="147">
        <v>13575</v>
      </c>
      <c r="D18" s="147">
        <v>387</v>
      </c>
      <c r="E18" s="147">
        <v>387</v>
      </c>
      <c r="F18" s="148">
        <v>1146</v>
      </c>
      <c r="G18" s="309" t="s">
        <v>114</v>
      </c>
      <c r="H18" s="309" t="s">
        <v>114</v>
      </c>
      <c r="I18" s="149"/>
    </row>
    <row r="19" spans="1:9" ht="13.5" customHeight="1">
      <c r="A19" s="154" t="s">
        <v>418</v>
      </c>
      <c r="B19" s="150">
        <v>7355</v>
      </c>
      <c r="C19" s="151">
        <v>7026</v>
      </c>
      <c r="D19" s="151">
        <v>329</v>
      </c>
      <c r="E19" s="151">
        <v>329</v>
      </c>
      <c r="F19" s="152">
        <v>1046</v>
      </c>
      <c r="G19" s="326" t="s">
        <v>114</v>
      </c>
      <c r="H19" s="326" t="s">
        <v>114</v>
      </c>
      <c r="I19" s="149"/>
    </row>
    <row r="20" spans="1:9" ht="13.5" customHeight="1">
      <c r="A20" s="154" t="s">
        <v>417</v>
      </c>
      <c r="B20" s="150">
        <v>1901</v>
      </c>
      <c r="C20" s="151">
        <v>1879</v>
      </c>
      <c r="D20" s="151">
        <v>22</v>
      </c>
      <c r="E20" s="151">
        <v>22</v>
      </c>
      <c r="F20" s="152">
        <v>214</v>
      </c>
      <c r="G20" s="326" t="s">
        <v>114</v>
      </c>
      <c r="H20" s="326" t="s">
        <v>114</v>
      </c>
      <c r="I20" s="149"/>
    </row>
    <row r="21" spans="1:9" ht="13.5" customHeight="1">
      <c r="A21" s="154" t="s">
        <v>161</v>
      </c>
      <c r="B21" s="155">
        <v>110</v>
      </c>
      <c r="C21" s="156">
        <v>56</v>
      </c>
      <c r="D21" s="156">
        <v>54</v>
      </c>
      <c r="E21" s="156">
        <v>54</v>
      </c>
      <c r="F21" s="168">
        <v>8</v>
      </c>
      <c r="G21" s="310" t="s">
        <v>114</v>
      </c>
      <c r="H21" s="310" t="s">
        <v>114</v>
      </c>
      <c r="I21" s="157"/>
    </row>
    <row r="22" spans="1:9" ht="13.5" customHeight="1">
      <c r="A22" s="154" t="s">
        <v>773</v>
      </c>
      <c r="B22" s="155">
        <v>4873</v>
      </c>
      <c r="C22" s="156">
        <v>4832</v>
      </c>
      <c r="D22" s="156">
        <v>40</v>
      </c>
      <c r="E22" s="156">
        <v>30</v>
      </c>
      <c r="F22" s="156">
        <v>1166</v>
      </c>
      <c r="G22" s="156">
        <v>19792</v>
      </c>
      <c r="H22" s="156">
        <v>12231</v>
      </c>
      <c r="I22" s="157"/>
    </row>
    <row r="23" spans="1:9" ht="13.5" customHeight="1">
      <c r="A23" s="154" t="s">
        <v>76</v>
      </c>
      <c r="B23" s="159">
        <v>2509</v>
      </c>
      <c r="C23" s="160">
        <v>2085</v>
      </c>
      <c r="D23" s="160">
        <v>424</v>
      </c>
      <c r="E23" s="160">
        <v>733</v>
      </c>
      <c r="F23" s="160">
        <v>45</v>
      </c>
      <c r="G23" s="160">
        <v>5007</v>
      </c>
      <c r="H23" s="160">
        <v>55</v>
      </c>
      <c r="I23" s="157" t="s">
        <v>89</v>
      </c>
    </row>
    <row r="24" spans="1:9" ht="13.5" customHeight="1">
      <c r="A24" s="138" t="s">
        <v>15</v>
      </c>
      <c r="B24" s="162"/>
      <c r="C24" s="163"/>
      <c r="D24" s="163"/>
      <c r="E24" s="164">
        <f>SUM(E18:E23)</f>
        <v>1555</v>
      </c>
      <c r="F24" s="165"/>
      <c r="G24" s="164"/>
      <c r="H24" s="164"/>
      <c r="I24" s="166"/>
    </row>
    <row r="25" ht="10.5">
      <c r="A25" s="121" t="s">
        <v>60</v>
      </c>
    </row>
    <row r="26" ht="10.5">
      <c r="A26" s="121" t="s">
        <v>62</v>
      </c>
    </row>
    <row r="27" ht="10.5">
      <c r="A27" s="121" t="s">
        <v>49</v>
      </c>
    </row>
    <row r="28" ht="10.5">
      <c r="A28" s="121" t="s">
        <v>48</v>
      </c>
    </row>
    <row r="29" ht="9.75" customHeight="1"/>
    <row r="30" ht="14.25">
      <c r="A30" s="133" t="s">
        <v>13</v>
      </c>
    </row>
    <row r="31" spans="9:10" ht="10.5">
      <c r="I31" s="122" t="s">
        <v>12</v>
      </c>
      <c r="J31" s="122"/>
    </row>
    <row r="32" spans="1:9" ht="13.5" customHeight="1">
      <c r="A32" s="789" t="s">
        <v>14</v>
      </c>
      <c r="B32" s="791" t="s">
        <v>43</v>
      </c>
      <c r="C32" s="793" t="s">
        <v>44</v>
      </c>
      <c r="D32" s="793" t="s">
        <v>45</v>
      </c>
      <c r="E32" s="799" t="s">
        <v>46</v>
      </c>
      <c r="F32" s="793" t="s">
        <v>55</v>
      </c>
      <c r="G32" s="793" t="s">
        <v>11</v>
      </c>
      <c r="H32" s="799" t="s">
        <v>42</v>
      </c>
      <c r="I32" s="797" t="s">
        <v>8</v>
      </c>
    </row>
    <row r="33" spans="1:9" ht="13.5" customHeight="1" thickBot="1">
      <c r="A33" s="790"/>
      <c r="B33" s="792"/>
      <c r="C33" s="794"/>
      <c r="D33" s="794"/>
      <c r="E33" s="800"/>
      <c r="F33" s="805"/>
      <c r="G33" s="805"/>
      <c r="H33" s="801"/>
      <c r="I33" s="798"/>
    </row>
    <row r="34" spans="1:9" ht="13.5" customHeight="1" thickTop="1">
      <c r="A34" s="154" t="s">
        <v>251</v>
      </c>
      <c r="B34" s="147">
        <v>1306</v>
      </c>
      <c r="C34" s="147">
        <v>1224</v>
      </c>
      <c r="D34" s="147">
        <v>82</v>
      </c>
      <c r="E34" s="147">
        <v>82</v>
      </c>
      <c r="F34" s="309" t="s">
        <v>114</v>
      </c>
      <c r="G34" s="309" t="s">
        <v>114</v>
      </c>
      <c r="H34" s="309" t="s">
        <v>114</v>
      </c>
      <c r="I34" s="167"/>
    </row>
    <row r="35" spans="1:9" ht="13.5" customHeight="1">
      <c r="A35" s="154" t="s">
        <v>248</v>
      </c>
      <c r="B35" s="156">
        <v>30</v>
      </c>
      <c r="C35" s="156">
        <v>27</v>
      </c>
      <c r="D35" s="156">
        <v>4</v>
      </c>
      <c r="E35" s="156">
        <v>4</v>
      </c>
      <c r="F35" s="310" t="s">
        <v>114</v>
      </c>
      <c r="G35" s="310" t="s">
        <v>114</v>
      </c>
      <c r="H35" s="310" t="s">
        <v>114</v>
      </c>
      <c r="I35" s="157"/>
    </row>
    <row r="36" spans="1:9" ht="13.5" customHeight="1">
      <c r="A36" s="154" t="s">
        <v>90</v>
      </c>
      <c r="B36" s="156">
        <v>66</v>
      </c>
      <c r="C36" s="156">
        <v>64</v>
      </c>
      <c r="D36" s="156">
        <v>2</v>
      </c>
      <c r="E36" s="156">
        <v>2</v>
      </c>
      <c r="F36" s="310" t="s">
        <v>114</v>
      </c>
      <c r="G36" s="310" t="s">
        <v>114</v>
      </c>
      <c r="H36" s="310" t="s">
        <v>114</v>
      </c>
      <c r="I36" s="157"/>
    </row>
    <row r="37" spans="1:9" ht="13.5" customHeight="1">
      <c r="A37" s="154" t="s">
        <v>155</v>
      </c>
      <c r="B37" s="156">
        <v>12495</v>
      </c>
      <c r="C37" s="156">
        <v>12228</v>
      </c>
      <c r="D37" s="156">
        <v>267</v>
      </c>
      <c r="E37" s="156">
        <v>267</v>
      </c>
      <c r="F37" s="156">
        <v>3040</v>
      </c>
      <c r="G37" s="310" t="s">
        <v>188</v>
      </c>
      <c r="H37" s="310" t="s">
        <v>188</v>
      </c>
      <c r="I37" s="157" t="s">
        <v>863</v>
      </c>
    </row>
    <row r="38" spans="1:9" ht="13.5" customHeight="1">
      <c r="A38" s="154" t="s">
        <v>204</v>
      </c>
      <c r="B38" s="156">
        <v>262</v>
      </c>
      <c r="C38" s="156">
        <v>234</v>
      </c>
      <c r="D38" s="156">
        <v>28</v>
      </c>
      <c r="E38" s="156">
        <v>28</v>
      </c>
      <c r="F38" s="310" t="s">
        <v>114</v>
      </c>
      <c r="G38" s="310" t="s">
        <v>114</v>
      </c>
      <c r="H38" s="310" t="s">
        <v>114</v>
      </c>
      <c r="I38" s="157"/>
    </row>
    <row r="39" spans="1:9" ht="13.5" customHeight="1">
      <c r="A39" s="154" t="s">
        <v>346</v>
      </c>
      <c r="B39" s="160">
        <v>190840</v>
      </c>
      <c r="C39" s="160">
        <v>184041</v>
      </c>
      <c r="D39" s="160">
        <v>6799</v>
      </c>
      <c r="E39" s="160">
        <v>6799</v>
      </c>
      <c r="F39" s="176">
        <v>1283</v>
      </c>
      <c r="G39" s="310" t="s">
        <v>121</v>
      </c>
      <c r="H39" s="310" t="s">
        <v>121</v>
      </c>
      <c r="I39" s="161" t="s">
        <v>860</v>
      </c>
    </row>
    <row r="40" spans="1:9" ht="13.5" customHeight="1">
      <c r="A40" s="138" t="s">
        <v>16</v>
      </c>
      <c r="B40" s="162"/>
      <c r="C40" s="163"/>
      <c r="D40" s="163"/>
      <c r="E40" s="164">
        <f>SUM(E34:E39)</f>
        <v>7182</v>
      </c>
      <c r="F40" s="165"/>
      <c r="G40" s="245" t="s">
        <v>114</v>
      </c>
      <c r="H40" s="245" t="s">
        <v>114</v>
      </c>
      <c r="I40" s="174"/>
    </row>
    <row r="41" ht="9.75" customHeight="1">
      <c r="A41" s="175"/>
    </row>
    <row r="42" ht="14.25">
      <c r="A42" s="133" t="s">
        <v>56</v>
      </c>
    </row>
    <row r="43" ht="10.5">
      <c r="J43" s="122" t="s">
        <v>12</v>
      </c>
    </row>
    <row r="44" spans="1:10" ht="13.5" customHeight="1">
      <c r="A44" s="795" t="s">
        <v>17</v>
      </c>
      <c r="B44" s="791" t="s">
        <v>19</v>
      </c>
      <c r="C44" s="793" t="s">
        <v>47</v>
      </c>
      <c r="D44" s="793" t="s">
        <v>20</v>
      </c>
      <c r="E44" s="793" t="s">
        <v>21</v>
      </c>
      <c r="F44" s="793" t="s">
        <v>22</v>
      </c>
      <c r="G44" s="799" t="s">
        <v>23</v>
      </c>
      <c r="H44" s="799" t="s">
        <v>24</v>
      </c>
      <c r="I44" s="799" t="s">
        <v>59</v>
      </c>
      <c r="J44" s="797" t="s">
        <v>8</v>
      </c>
    </row>
    <row r="45" spans="1:10" ht="13.5" customHeight="1" thickBot="1">
      <c r="A45" s="796"/>
      <c r="B45" s="792"/>
      <c r="C45" s="794"/>
      <c r="D45" s="794"/>
      <c r="E45" s="794"/>
      <c r="F45" s="794"/>
      <c r="G45" s="800"/>
      <c r="H45" s="800"/>
      <c r="I45" s="801"/>
      <c r="J45" s="798"/>
    </row>
    <row r="46" spans="1:10" ht="13.5" customHeight="1" thickTop="1">
      <c r="A46" s="134" t="s">
        <v>775</v>
      </c>
      <c r="B46" s="146">
        <v>0</v>
      </c>
      <c r="C46" s="147">
        <v>199</v>
      </c>
      <c r="D46" s="147">
        <v>5</v>
      </c>
      <c r="E46" s="229" t="s">
        <v>114</v>
      </c>
      <c r="F46" s="40">
        <v>1200</v>
      </c>
      <c r="G46" s="40">
        <v>2790</v>
      </c>
      <c r="H46" s="229" t="s">
        <v>114</v>
      </c>
      <c r="I46" s="309" t="s">
        <v>114</v>
      </c>
      <c r="J46" s="149"/>
    </row>
    <row r="47" spans="1:10" ht="13.5" customHeight="1">
      <c r="A47" s="134" t="s">
        <v>774</v>
      </c>
      <c r="B47" s="155">
        <v>2</v>
      </c>
      <c r="C47" s="156">
        <v>27</v>
      </c>
      <c r="D47" s="156">
        <v>10</v>
      </c>
      <c r="E47" s="236" t="s">
        <v>114</v>
      </c>
      <c r="F47" s="236" t="s">
        <v>114</v>
      </c>
      <c r="G47" s="236" t="s">
        <v>114</v>
      </c>
      <c r="H47" s="236" t="s">
        <v>114</v>
      </c>
      <c r="I47" s="310" t="s">
        <v>114</v>
      </c>
      <c r="J47" s="157"/>
    </row>
    <row r="48" spans="1:10" ht="13.5" customHeight="1">
      <c r="A48" s="154" t="s">
        <v>961</v>
      </c>
      <c r="B48" s="155">
        <v>13</v>
      </c>
      <c r="C48" s="156">
        <v>577</v>
      </c>
      <c r="D48" s="156">
        <v>9</v>
      </c>
      <c r="E48" s="241">
        <v>10</v>
      </c>
      <c r="F48" s="236" t="s">
        <v>114</v>
      </c>
      <c r="G48" s="236" t="s">
        <v>114</v>
      </c>
      <c r="H48" s="236" t="s">
        <v>114</v>
      </c>
      <c r="I48" s="310" t="s">
        <v>114</v>
      </c>
      <c r="J48" s="157"/>
    </row>
    <row r="49" spans="1:10" ht="13.5" customHeight="1">
      <c r="A49" s="177" t="s">
        <v>18</v>
      </c>
      <c r="B49" s="178"/>
      <c r="C49" s="165"/>
      <c r="D49" s="164">
        <f>SUM(D46:D48)</f>
        <v>24</v>
      </c>
      <c r="E49" s="544">
        <v>10</v>
      </c>
      <c r="F49" s="246">
        <f>SUM(F46:F48)</f>
        <v>1200</v>
      </c>
      <c r="G49" s="246">
        <f>SUM(G46:G48)</f>
        <v>2790</v>
      </c>
      <c r="H49" s="434" t="s">
        <v>114</v>
      </c>
      <c r="I49" s="245" t="s">
        <v>114</v>
      </c>
      <c r="J49" s="166"/>
    </row>
    <row r="50" ht="10.5">
      <c r="A50" s="121" t="s">
        <v>61</v>
      </c>
    </row>
    <row r="51" ht="9.75" customHeight="1"/>
    <row r="52" ht="14.25">
      <c r="A52" s="133" t="s">
        <v>39</v>
      </c>
    </row>
    <row r="53" ht="10.5">
      <c r="D53" s="122" t="s">
        <v>12</v>
      </c>
    </row>
    <row r="54" spans="1:4" ht="21.75" thickBot="1">
      <c r="A54" s="179" t="s">
        <v>34</v>
      </c>
      <c r="B54" s="180" t="s">
        <v>69</v>
      </c>
      <c r="C54" s="181" t="s">
        <v>70</v>
      </c>
      <c r="D54" s="182" t="s">
        <v>50</v>
      </c>
    </row>
    <row r="55" spans="1:4" ht="13.5" customHeight="1" thickTop="1">
      <c r="A55" s="183" t="s">
        <v>35</v>
      </c>
      <c r="B55" s="147">
        <v>4897</v>
      </c>
      <c r="C55" s="147">
        <v>5637</v>
      </c>
      <c r="D55" s="167">
        <f>C55-B55</f>
        <v>740</v>
      </c>
    </row>
    <row r="56" spans="1:4" ht="13.5" customHeight="1">
      <c r="A56" s="184" t="s">
        <v>36</v>
      </c>
      <c r="B56" s="156">
        <v>6438</v>
      </c>
      <c r="C56" s="156">
        <v>7413</v>
      </c>
      <c r="D56" s="157">
        <f>C56-B56</f>
        <v>975</v>
      </c>
    </row>
    <row r="57" spans="1:4" ht="13.5" customHeight="1">
      <c r="A57" s="185" t="s">
        <v>37</v>
      </c>
      <c r="B57" s="160">
        <v>6499</v>
      </c>
      <c r="C57" s="160">
        <v>5643</v>
      </c>
      <c r="D57" s="161">
        <f>C57-B57</f>
        <v>-856</v>
      </c>
    </row>
    <row r="58" spans="1:4" ht="13.5" customHeight="1">
      <c r="A58" s="186" t="s">
        <v>38</v>
      </c>
      <c r="B58" s="164">
        <f>SUM(B55:B57)</f>
        <v>17834</v>
      </c>
      <c r="C58" s="164">
        <f>SUM(C55:C57)</f>
        <v>18693</v>
      </c>
      <c r="D58" s="166">
        <f>C58-B58</f>
        <v>859</v>
      </c>
    </row>
    <row r="59" spans="1:4" ht="10.5">
      <c r="A59" s="121" t="s">
        <v>58</v>
      </c>
      <c r="B59" s="188"/>
      <c r="C59" s="188"/>
      <c r="D59" s="188"/>
    </row>
    <row r="60" spans="1:4" ht="9.75" customHeight="1">
      <c r="A60" s="189"/>
      <c r="B60" s="188"/>
      <c r="C60" s="188"/>
      <c r="D60" s="188"/>
    </row>
    <row r="61" ht="14.25">
      <c r="A61" s="133" t="s">
        <v>57</v>
      </c>
    </row>
    <row r="62" ht="10.5" customHeight="1">
      <c r="A62" s="133"/>
    </row>
    <row r="63" spans="1:11" ht="21.75" thickBot="1">
      <c r="A63" s="179" t="s">
        <v>33</v>
      </c>
      <c r="B63" s="180" t="s">
        <v>69</v>
      </c>
      <c r="C63" s="181" t="s">
        <v>70</v>
      </c>
      <c r="D63" s="181" t="s">
        <v>50</v>
      </c>
      <c r="E63" s="190" t="s">
        <v>31</v>
      </c>
      <c r="F63" s="182" t="s">
        <v>32</v>
      </c>
      <c r="G63" s="807" t="s">
        <v>40</v>
      </c>
      <c r="H63" s="808"/>
      <c r="I63" s="180" t="s">
        <v>69</v>
      </c>
      <c r="J63" s="181" t="s">
        <v>70</v>
      </c>
      <c r="K63" s="182" t="s">
        <v>50</v>
      </c>
    </row>
    <row r="64" spans="1:11" ht="13.5" customHeight="1" thickTop="1">
      <c r="A64" s="183" t="s">
        <v>25</v>
      </c>
      <c r="B64" s="192">
        <v>9.64</v>
      </c>
      <c r="C64" s="192">
        <v>9.79</v>
      </c>
      <c r="D64" s="192">
        <f>C64-B64</f>
        <v>0.14999999999999858</v>
      </c>
      <c r="E64" s="193">
        <v>-12.05</v>
      </c>
      <c r="F64" s="194">
        <v>-20</v>
      </c>
      <c r="G64" s="811" t="s">
        <v>773</v>
      </c>
      <c r="H64" s="812"/>
      <c r="I64" s="548" t="s">
        <v>114</v>
      </c>
      <c r="J64" s="196" t="s">
        <v>114</v>
      </c>
      <c r="K64" s="197" t="s">
        <v>114</v>
      </c>
    </row>
    <row r="65" spans="1:11" ht="13.5" customHeight="1">
      <c r="A65" s="184" t="s">
        <v>26</v>
      </c>
      <c r="B65" s="199">
        <v>15.43</v>
      </c>
      <c r="C65" s="199">
        <v>16.28</v>
      </c>
      <c r="D65" s="192">
        <f>C65-B65</f>
        <v>0.8500000000000014</v>
      </c>
      <c r="E65" s="200">
        <v>-17.05</v>
      </c>
      <c r="F65" s="201">
        <v>-40</v>
      </c>
      <c r="G65" s="802" t="s">
        <v>76</v>
      </c>
      <c r="H65" s="803"/>
      <c r="I65" s="207" t="s">
        <v>114</v>
      </c>
      <c r="J65" s="202" t="s">
        <v>114</v>
      </c>
      <c r="K65" s="203" t="s">
        <v>114</v>
      </c>
    </row>
    <row r="66" spans="1:11" ht="13.5" customHeight="1">
      <c r="A66" s="184" t="s">
        <v>27</v>
      </c>
      <c r="B66" s="202">
        <v>3.1</v>
      </c>
      <c r="C66" s="202">
        <v>2.6</v>
      </c>
      <c r="D66" s="192">
        <f>C66-B66</f>
        <v>-0.5</v>
      </c>
      <c r="E66" s="205">
        <v>25</v>
      </c>
      <c r="F66" s="206">
        <v>35</v>
      </c>
      <c r="G66" s="802"/>
      <c r="H66" s="803"/>
      <c r="I66" s="198"/>
      <c r="J66" s="202"/>
      <c r="K66" s="203"/>
    </row>
    <row r="67" spans="1:11" ht="13.5" customHeight="1">
      <c r="A67" s="184" t="s">
        <v>28</v>
      </c>
      <c r="B67" s="202" t="s">
        <v>114</v>
      </c>
      <c r="C67" s="202" t="s">
        <v>114</v>
      </c>
      <c r="D67" s="202" t="s">
        <v>114</v>
      </c>
      <c r="E67" s="205">
        <v>350</v>
      </c>
      <c r="F67" s="208"/>
      <c r="G67" s="802"/>
      <c r="H67" s="803"/>
      <c r="I67" s="198"/>
      <c r="J67" s="202"/>
      <c r="K67" s="203"/>
    </row>
    <row r="68" spans="1:11" ht="13.5" customHeight="1">
      <c r="A68" s="184" t="s">
        <v>29</v>
      </c>
      <c r="B68" s="199">
        <v>1.01</v>
      </c>
      <c r="C68" s="199">
        <v>1.01</v>
      </c>
      <c r="D68" s="202">
        <f>C68-B68</f>
        <v>0</v>
      </c>
      <c r="E68" s="210"/>
      <c r="F68" s="211"/>
      <c r="G68" s="802"/>
      <c r="H68" s="803"/>
      <c r="I68" s="198"/>
      <c r="J68" s="202"/>
      <c r="K68" s="203"/>
    </row>
    <row r="69" spans="1:11" ht="13.5" customHeight="1">
      <c r="A69" s="212" t="s">
        <v>30</v>
      </c>
      <c r="B69" s="214">
        <v>85.9</v>
      </c>
      <c r="C69" s="214">
        <v>86.6</v>
      </c>
      <c r="D69" s="214">
        <f>C69-B69</f>
        <v>0.6999999999999886</v>
      </c>
      <c r="E69" s="215"/>
      <c r="F69" s="216"/>
      <c r="G69" s="839"/>
      <c r="H69" s="840"/>
      <c r="I69" s="217"/>
      <c r="J69" s="214"/>
      <c r="K69" s="218"/>
    </row>
    <row r="70" ht="10.5">
      <c r="A70" s="121" t="s">
        <v>64</v>
      </c>
    </row>
    <row r="71" ht="10.5">
      <c r="A71" s="121" t="s">
        <v>65</v>
      </c>
    </row>
    <row r="72" ht="10.5">
      <c r="A72" s="121" t="s">
        <v>63</v>
      </c>
    </row>
    <row r="73" ht="10.5" customHeight="1">
      <c r="A73" s="121" t="s">
        <v>68</v>
      </c>
    </row>
  </sheetData>
  <sheetProtection/>
  <mergeCells count="43">
    <mergeCell ref="A32:A33"/>
    <mergeCell ref="B32:B33"/>
    <mergeCell ref="C32:C33"/>
    <mergeCell ref="A44:A45"/>
    <mergeCell ref="B44:B45"/>
    <mergeCell ref="C44:C45"/>
    <mergeCell ref="D44:D45"/>
    <mergeCell ref="E44:E45"/>
    <mergeCell ref="H44:H45"/>
    <mergeCell ref="J44:J45"/>
    <mergeCell ref="F44:F45"/>
    <mergeCell ref="G44:G45"/>
    <mergeCell ref="I44:I45"/>
    <mergeCell ref="H32:H33"/>
    <mergeCell ref="I32:I33"/>
    <mergeCell ref="G32:G33"/>
    <mergeCell ref="F32:F33"/>
    <mergeCell ref="D32:D33"/>
    <mergeCell ref="E32:E33"/>
    <mergeCell ref="C8:C9"/>
    <mergeCell ref="D16:D17"/>
    <mergeCell ref="E16:E17"/>
    <mergeCell ref="E8:E9"/>
    <mergeCell ref="I16:I17"/>
    <mergeCell ref="D8:D9"/>
    <mergeCell ref="F16:F17"/>
    <mergeCell ref="A8:A9"/>
    <mergeCell ref="H8:H9"/>
    <mergeCell ref="A16:A17"/>
    <mergeCell ref="B16:B17"/>
    <mergeCell ref="C16:C17"/>
    <mergeCell ref="B8:B9"/>
    <mergeCell ref="G16:G17"/>
    <mergeCell ref="H16:H17"/>
    <mergeCell ref="G8:G9"/>
    <mergeCell ref="F8:F9"/>
    <mergeCell ref="G63:H63"/>
    <mergeCell ref="G69:H69"/>
    <mergeCell ref="G68:H68"/>
    <mergeCell ref="G67:H67"/>
    <mergeCell ref="G66:H66"/>
    <mergeCell ref="G65:H65"/>
    <mergeCell ref="G64:H64"/>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14.xml><?xml version="1.0" encoding="utf-8"?>
<worksheet xmlns="http://schemas.openxmlformats.org/spreadsheetml/2006/main" xmlns:r="http://schemas.openxmlformats.org/officeDocument/2006/relationships">
  <dimension ref="A1:M87"/>
  <sheetViews>
    <sheetView view="pageBreakPreview" zoomScale="110" zoomScaleSheetLayoutView="110" zoomScalePageLayoutView="0" workbookViewId="0" topLeftCell="A73">
      <selection activeCell="F83" sqref="F83"/>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836</v>
      </c>
      <c r="B4" s="7"/>
      <c r="G4" s="8" t="s">
        <v>51</v>
      </c>
      <c r="H4" s="9" t="s">
        <v>52</v>
      </c>
      <c r="I4" s="10" t="s">
        <v>53</v>
      </c>
      <c r="J4" s="11" t="s">
        <v>54</v>
      </c>
    </row>
    <row r="5" spans="7:10" ht="13.5" customHeight="1" thickTop="1">
      <c r="G5" s="12">
        <v>15815</v>
      </c>
      <c r="H5" s="13">
        <v>1058</v>
      </c>
      <c r="I5" s="14">
        <v>1218</v>
      </c>
      <c r="J5" s="15">
        <v>18091</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28206</v>
      </c>
      <c r="C10" s="19">
        <v>26391</v>
      </c>
      <c r="D10" s="19">
        <v>1815</v>
      </c>
      <c r="E10" s="19">
        <v>1481</v>
      </c>
      <c r="F10" s="19">
        <v>338</v>
      </c>
      <c r="G10" s="19">
        <v>18878</v>
      </c>
      <c r="H10" s="545" t="s">
        <v>835</v>
      </c>
    </row>
    <row r="11" spans="1:8" ht="13.5" customHeight="1">
      <c r="A11" s="21" t="s">
        <v>834</v>
      </c>
      <c r="B11" s="22">
        <v>5</v>
      </c>
      <c r="C11" s="23">
        <v>5</v>
      </c>
      <c r="D11" s="465" t="s">
        <v>114</v>
      </c>
      <c r="E11" s="465" t="s">
        <v>114</v>
      </c>
      <c r="F11" s="23">
        <v>4</v>
      </c>
      <c r="G11" s="465" t="s">
        <v>114</v>
      </c>
      <c r="H11" s="25"/>
    </row>
    <row r="12" spans="1:8" ht="13.5" customHeight="1">
      <c r="A12" s="21" t="s">
        <v>833</v>
      </c>
      <c r="B12" s="22">
        <v>164</v>
      </c>
      <c r="C12" s="23">
        <v>150</v>
      </c>
      <c r="D12" s="23">
        <v>13</v>
      </c>
      <c r="E12" s="23">
        <v>13</v>
      </c>
      <c r="F12" s="465" t="s">
        <v>114</v>
      </c>
      <c r="G12" s="465" t="s">
        <v>114</v>
      </c>
      <c r="H12" s="25"/>
    </row>
    <row r="13" spans="1:8" ht="13.5" customHeight="1">
      <c r="A13" s="26" t="s">
        <v>832</v>
      </c>
      <c r="B13" s="27">
        <v>519</v>
      </c>
      <c r="C13" s="28">
        <v>473</v>
      </c>
      <c r="D13" s="28">
        <v>46</v>
      </c>
      <c r="E13" s="28">
        <v>30</v>
      </c>
      <c r="F13" s="28">
        <v>152</v>
      </c>
      <c r="G13" s="466" t="s">
        <v>114</v>
      </c>
      <c r="H13" s="29"/>
    </row>
    <row r="14" spans="1:8" ht="13.5" customHeight="1">
      <c r="A14" s="30" t="s">
        <v>1</v>
      </c>
      <c r="B14" s="31">
        <v>28603</v>
      </c>
      <c r="C14" s="32">
        <v>26728</v>
      </c>
      <c r="D14" s="32">
        <v>1875</v>
      </c>
      <c r="E14" s="32">
        <v>1525</v>
      </c>
      <c r="F14" s="33"/>
      <c r="G14" s="32">
        <v>18878</v>
      </c>
      <c r="H14" s="34"/>
    </row>
    <row r="15" spans="1:8" ht="13.5" customHeight="1">
      <c r="A15" s="35" t="s">
        <v>66</v>
      </c>
      <c r="B15" s="36"/>
      <c r="C15" s="36"/>
      <c r="D15" s="36"/>
      <c r="E15" s="36"/>
      <c r="F15" s="36"/>
      <c r="G15" s="36"/>
      <c r="H15" s="37"/>
    </row>
    <row r="16" ht="9.75" customHeight="1"/>
    <row r="17" ht="14.25">
      <c r="A17" s="16" t="s">
        <v>10</v>
      </c>
    </row>
    <row r="18" spans="9:12" ht="10.5">
      <c r="I18" s="5" t="s">
        <v>12</v>
      </c>
      <c r="K18" s="5"/>
      <c r="L18" s="5"/>
    </row>
    <row r="19" spans="1:9" ht="13.5" customHeight="1">
      <c r="A19" s="819" t="s">
        <v>0</v>
      </c>
      <c r="B19" s="821" t="s">
        <v>43</v>
      </c>
      <c r="C19" s="823" t="s">
        <v>44</v>
      </c>
      <c r="D19" s="823" t="s">
        <v>45</v>
      </c>
      <c r="E19" s="827" t="s">
        <v>46</v>
      </c>
      <c r="F19" s="823" t="s">
        <v>55</v>
      </c>
      <c r="G19" s="823" t="s">
        <v>11</v>
      </c>
      <c r="H19" s="827" t="s">
        <v>41</v>
      </c>
      <c r="I19" s="829" t="s">
        <v>8</v>
      </c>
    </row>
    <row r="20" spans="1:9" ht="13.5" customHeight="1" thickBot="1">
      <c r="A20" s="820"/>
      <c r="B20" s="822"/>
      <c r="C20" s="824"/>
      <c r="D20" s="824"/>
      <c r="E20" s="828"/>
      <c r="F20" s="832"/>
      <c r="G20" s="832"/>
      <c r="H20" s="831"/>
      <c r="I20" s="830"/>
    </row>
    <row r="21" spans="1:9" ht="13.5" customHeight="1" thickTop="1">
      <c r="A21" s="17" t="s">
        <v>76</v>
      </c>
      <c r="B21" s="38">
        <v>2106</v>
      </c>
      <c r="C21" s="39">
        <v>2155</v>
      </c>
      <c r="D21" s="39">
        <v>-48</v>
      </c>
      <c r="E21" s="39">
        <v>1012</v>
      </c>
      <c r="F21" s="39">
        <v>30</v>
      </c>
      <c r="G21" s="39">
        <v>754</v>
      </c>
      <c r="H21" s="39">
        <v>11</v>
      </c>
      <c r="I21" s="58" t="s">
        <v>89</v>
      </c>
    </row>
    <row r="22" spans="1:9" ht="13.5" customHeight="1">
      <c r="A22" s="21" t="s">
        <v>243</v>
      </c>
      <c r="B22" s="42">
        <v>8454</v>
      </c>
      <c r="C22" s="43">
        <v>8368</v>
      </c>
      <c r="D22" s="43">
        <v>86</v>
      </c>
      <c r="E22" s="43">
        <v>86</v>
      </c>
      <c r="F22" s="43">
        <v>493</v>
      </c>
      <c r="G22" s="381" t="s">
        <v>114</v>
      </c>
      <c r="H22" s="381" t="s">
        <v>114</v>
      </c>
      <c r="I22" s="47"/>
    </row>
    <row r="23" spans="1:9" ht="13.5" customHeight="1">
      <c r="A23" s="230" t="s">
        <v>161</v>
      </c>
      <c r="B23" s="455">
        <v>52</v>
      </c>
      <c r="C23" s="456">
        <v>52</v>
      </c>
      <c r="D23" s="546" t="s">
        <v>114</v>
      </c>
      <c r="E23" s="546" t="s">
        <v>114</v>
      </c>
      <c r="F23" s="546" t="s">
        <v>114</v>
      </c>
      <c r="G23" s="546" t="s">
        <v>114</v>
      </c>
      <c r="H23" s="546" t="s">
        <v>114</v>
      </c>
      <c r="I23" s="457"/>
    </row>
    <row r="24" spans="1:9" ht="13.5" customHeight="1">
      <c r="A24" s="21" t="s">
        <v>177</v>
      </c>
      <c r="B24" s="42">
        <v>4086</v>
      </c>
      <c r="C24" s="43">
        <v>4067</v>
      </c>
      <c r="D24" s="43">
        <v>19</v>
      </c>
      <c r="E24" s="43">
        <v>19</v>
      </c>
      <c r="F24" s="43">
        <v>621</v>
      </c>
      <c r="G24" s="381" t="s">
        <v>114</v>
      </c>
      <c r="H24" s="381" t="s">
        <v>114</v>
      </c>
      <c r="I24" s="47" t="s">
        <v>831</v>
      </c>
    </row>
    <row r="25" spans="1:9" ht="13.5" customHeight="1">
      <c r="A25" s="230" t="s">
        <v>140</v>
      </c>
      <c r="B25" s="455">
        <v>737</v>
      </c>
      <c r="C25" s="456">
        <v>716</v>
      </c>
      <c r="D25" s="456">
        <v>20</v>
      </c>
      <c r="E25" s="456">
        <v>20</v>
      </c>
      <c r="F25" s="456">
        <v>120</v>
      </c>
      <c r="G25" s="546" t="s">
        <v>114</v>
      </c>
      <c r="H25" s="546" t="s">
        <v>114</v>
      </c>
      <c r="I25" s="457"/>
    </row>
    <row r="26" spans="1:9" ht="13.5" customHeight="1">
      <c r="A26" s="230" t="s">
        <v>79</v>
      </c>
      <c r="B26" s="455">
        <v>23</v>
      </c>
      <c r="C26" s="456">
        <v>21</v>
      </c>
      <c r="D26" s="456">
        <v>2</v>
      </c>
      <c r="E26" s="456">
        <v>2</v>
      </c>
      <c r="F26" s="456">
        <v>15</v>
      </c>
      <c r="G26" s="456">
        <v>54</v>
      </c>
      <c r="H26" s="456">
        <v>53</v>
      </c>
      <c r="I26" s="457"/>
    </row>
    <row r="27" spans="1:9" ht="13.5" customHeight="1">
      <c r="A27" s="230" t="s">
        <v>168</v>
      </c>
      <c r="B27" s="455">
        <v>3886</v>
      </c>
      <c r="C27" s="456">
        <v>3762</v>
      </c>
      <c r="D27" s="456">
        <v>123</v>
      </c>
      <c r="E27" s="456">
        <v>63</v>
      </c>
      <c r="F27" s="456">
        <v>1361</v>
      </c>
      <c r="G27" s="456">
        <v>26468</v>
      </c>
      <c r="H27" s="456">
        <v>18474</v>
      </c>
      <c r="I27" s="457"/>
    </row>
    <row r="28" spans="1:9" ht="13.5" customHeight="1">
      <c r="A28" s="230" t="s">
        <v>647</v>
      </c>
      <c r="B28" s="455">
        <v>289</v>
      </c>
      <c r="C28" s="456">
        <v>279</v>
      </c>
      <c r="D28" s="456">
        <v>10</v>
      </c>
      <c r="E28" s="456">
        <v>10</v>
      </c>
      <c r="F28" s="456">
        <v>163</v>
      </c>
      <c r="G28" s="456">
        <v>2009</v>
      </c>
      <c r="H28" s="456">
        <v>1860</v>
      </c>
      <c r="I28" s="457"/>
    </row>
    <row r="29" spans="1:9" ht="13.5" customHeight="1">
      <c r="A29" s="26" t="s">
        <v>830</v>
      </c>
      <c r="B29" s="59">
        <v>254</v>
      </c>
      <c r="C29" s="60">
        <v>248</v>
      </c>
      <c r="D29" s="60">
        <v>6</v>
      </c>
      <c r="E29" s="60">
        <v>6</v>
      </c>
      <c r="F29" s="60">
        <v>128</v>
      </c>
      <c r="G29" s="60">
        <v>991</v>
      </c>
      <c r="H29" s="60">
        <v>991</v>
      </c>
      <c r="I29" s="78"/>
    </row>
    <row r="30" spans="1:9" ht="13.5" customHeight="1">
      <c r="A30" s="30" t="s">
        <v>15</v>
      </c>
      <c r="B30" s="48"/>
      <c r="C30" s="49"/>
      <c r="D30" s="49"/>
      <c r="E30" s="50">
        <v>1218</v>
      </c>
      <c r="F30" s="51"/>
      <c r="G30" s="50">
        <v>30276</v>
      </c>
      <c r="H30" s="50">
        <v>21389</v>
      </c>
      <c r="I30" s="52"/>
    </row>
    <row r="31" ht="10.5">
      <c r="A31" s="4" t="s">
        <v>60</v>
      </c>
    </row>
    <row r="32" ht="10.5">
      <c r="A32" s="4" t="s">
        <v>62</v>
      </c>
    </row>
    <row r="33" ht="10.5">
      <c r="A33" s="4" t="s">
        <v>49</v>
      </c>
    </row>
    <row r="34" ht="10.5">
      <c r="A34" s="4" t="s">
        <v>48</v>
      </c>
    </row>
    <row r="35" ht="9.75" customHeight="1"/>
    <row r="36" ht="14.25">
      <c r="A36" s="16" t="s">
        <v>13</v>
      </c>
    </row>
    <row r="37" spans="9:10" ht="10.5">
      <c r="I37" s="5" t="s">
        <v>12</v>
      </c>
      <c r="J37" s="5"/>
    </row>
    <row r="38" spans="1:9" ht="13.5" customHeight="1">
      <c r="A38" s="819" t="s">
        <v>14</v>
      </c>
      <c r="B38" s="821" t="s">
        <v>43</v>
      </c>
      <c r="C38" s="823" t="s">
        <v>44</v>
      </c>
      <c r="D38" s="823" t="s">
        <v>45</v>
      </c>
      <c r="E38" s="827" t="s">
        <v>46</v>
      </c>
      <c r="F38" s="823" t="s">
        <v>55</v>
      </c>
      <c r="G38" s="823" t="s">
        <v>11</v>
      </c>
      <c r="H38" s="827" t="s">
        <v>42</v>
      </c>
      <c r="I38" s="829" t="s">
        <v>8</v>
      </c>
    </row>
    <row r="39" spans="1:9" ht="13.5" customHeight="1" thickBot="1">
      <c r="A39" s="820"/>
      <c r="B39" s="822"/>
      <c r="C39" s="824"/>
      <c r="D39" s="824"/>
      <c r="E39" s="828"/>
      <c r="F39" s="832"/>
      <c r="G39" s="832"/>
      <c r="H39" s="831"/>
      <c r="I39" s="830"/>
    </row>
    <row r="40" spans="1:9" ht="13.5" customHeight="1" thickTop="1">
      <c r="A40" s="17" t="s">
        <v>159</v>
      </c>
      <c r="B40" s="38">
        <v>4053</v>
      </c>
      <c r="C40" s="39">
        <v>3923</v>
      </c>
      <c r="D40" s="39">
        <v>129</v>
      </c>
      <c r="E40" s="39">
        <v>129</v>
      </c>
      <c r="F40" s="39">
        <v>76</v>
      </c>
      <c r="G40" s="39">
        <v>5144</v>
      </c>
      <c r="H40" s="39">
        <v>2105</v>
      </c>
      <c r="I40" s="54" t="s">
        <v>377</v>
      </c>
    </row>
    <row r="41" spans="1:9" ht="13.5" customHeight="1">
      <c r="A41" s="21" t="s">
        <v>829</v>
      </c>
      <c r="B41" s="42">
        <v>42</v>
      </c>
      <c r="C41" s="43">
        <v>41</v>
      </c>
      <c r="D41" s="43">
        <v>1</v>
      </c>
      <c r="E41" s="43">
        <v>1</v>
      </c>
      <c r="F41" s="43">
        <v>6</v>
      </c>
      <c r="G41" s="381" t="s">
        <v>114</v>
      </c>
      <c r="H41" s="381" t="s">
        <v>114</v>
      </c>
      <c r="I41" s="47" t="s">
        <v>375</v>
      </c>
    </row>
    <row r="42" spans="1:9" ht="13.5" customHeight="1">
      <c r="A42" s="21" t="s">
        <v>828</v>
      </c>
      <c r="B42" s="42">
        <v>37</v>
      </c>
      <c r="C42" s="43">
        <v>36</v>
      </c>
      <c r="D42" s="43">
        <v>1</v>
      </c>
      <c r="E42" s="43">
        <v>1</v>
      </c>
      <c r="F42" s="381" t="s">
        <v>114</v>
      </c>
      <c r="G42" s="43">
        <v>25</v>
      </c>
      <c r="H42" s="381" t="s">
        <v>114</v>
      </c>
      <c r="I42" s="47"/>
    </row>
    <row r="43" spans="1:9" ht="13.5" customHeight="1">
      <c r="A43" s="21" t="s">
        <v>160</v>
      </c>
      <c r="B43" s="42">
        <v>2207</v>
      </c>
      <c r="C43" s="43">
        <v>2133</v>
      </c>
      <c r="D43" s="43">
        <v>73</v>
      </c>
      <c r="E43" s="43">
        <v>73</v>
      </c>
      <c r="F43" s="381" t="s">
        <v>114</v>
      </c>
      <c r="G43" s="43">
        <v>124</v>
      </c>
      <c r="H43" s="43">
        <v>46</v>
      </c>
      <c r="I43" s="47"/>
    </row>
    <row r="44" spans="1:9" ht="13.5" customHeight="1">
      <c r="A44" s="169" t="s">
        <v>90</v>
      </c>
      <c r="B44" s="384">
        <v>66</v>
      </c>
      <c r="C44" s="385">
        <v>64</v>
      </c>
      <c r="D44" s="385">
        <v>2</v>
      </c>
      <c r="E44" s="385">
        <v>2</v>
      </c>
      <c r="F44" s="386" t="s">
        <v>114</v>
      </c>
      <c r="G44" s="386" t="s">
        <v>114</v>
      </c>
      <c r="H44" s="386" t="s">
        <v>114</v>
      </c>
      <c r="I44" s="62"/>
    </row>
    <row r="45" spans="1:9" ht="13.5" customHeight="1">
      <c r="A45" s="21" t="s">
        <v>156</v>
      </c>
      <c r="B45" s="42">
        <v>16</v>
      </c>
      <c r="C45" s="43">
        <v>11</v>
      </c>
      <c r="D45" s="43">
        <v>5</v>
      </c>
      <c r="E45" s="43">
        <v>5</v>
      </c>
      <c r="F45" s="381" t="s">
        <v>114</v>
      </c>
      <c r="G45" s="381" t="s">
        <v>114</v>
      </c>
      <c r="H45" s="381" t="s">
        <v>114</v>
      </c>
      <c r="I45" s="47"/>
    </row>
    <row r="46" spans="1:9" ht="13.5" customHeight="1">
      <c r="A46" s="169" t="s">
        <v>537</v>
      </c>
      <c r="B46" s="384">
        <v>12495</v>
      </c>
      <c r="C46" s="385">
        <v>12228</v>
      </c>
      <c r="D46" s="385">
        <v>267</v>
      </c>
      <c r="E46" s="385">
        <v>267</v>
      </c>
      <c r="F46" s="385">
        <v>3040</v>
      </c>
      <c r="G46" s="386" t="s">
        <v>114</v>
      </c>
      <c r="H46" s="386" t="s">
        <v>114</v>
      </c>
      <c r="I46" s="62" t="s">
        <v>373</v>
      </c>
    </row>
    <row r="47" spans="1:9" ht="13.5" customHeight="1">
      <c r="A47" s="21" t="s">
        <v>827</v>
      </c>
      <c r="B47" s="42">
        <v>262</v>
      </c>
      <c r="C47" s="43">
        <v>234</v>
      </c>
      <c r="D47" s="43">
        <v>28</v>
      </c>
      <c r="E47" s="43">
        <v>28</v>
      </c>
      <c r="F47" s="381" t="s">
        <v>114</v>
      </c>
      <c r="G47" s="381" t="s">
        <v>114</v>
      </c>
      <c r="H47" s="381" t="s">
        <v>114</v>
      </c>
      <c r="I47" s="47"/>
    </row>
    <row r="48" spans="1:9" ht="13.5" customHeight="1">
      <c r="A48" s="169" t="s">
        <v>826</v>
      </c>
      <c r="B48" s="384">
        <v>190840</v>
      </c>
      <c r="C48" s="385">
        <v>184041</v>
      </c>
      <c r="D48" s="385">
        <v>6799</v>
      </c>
      <c r="E48" s="385">
        <v>6799</v>
      </c>
      <c r="F48" s="61">
        <v>1283</v>
      </c>
      <c r="G48" s="386" t="s">
        <v>121</v>
      </c>
      <c r="H48" s="386" t="s">
        <v>121</v>
      </c>
      <c r="I48" s="62" t="s">
        <v>860</v>
      </c>
    </row>
    <row r="49" spans="1:9" ht="13.5" customHeight="1">
      <c r="A49" s="21" t="s">
        <v>154</v>
      </c>
      <c r="B49" s="42">
        <v>473</v>
      </c>
      <c r="C49" s="43">
        <v>464</v>
      </c>
      <c r="D49" s="43">
        <v>9</v>
      </c>
      <c r="E49" s="43">
        <v>839</v>
      </c>
      <c r="F49" s="381" t="s">
        <v>114</v>
      </c>
      <c r="G49" s="381" t="s">
        <v>114</v>
      </c>
      <c r="H49" s="381" t="s">
        <v>114</v>
      </c>
      <c r="I49" s="47" t="s">
        <v>89</v>
      </c>
    </row>
    <row r="50" spans="1:9" ht="13.5" customHeight="1">
      <c r="A50" s="26" t="s">
        <v>825</v>
      </c>
      <c r="B50" s="59">
        <v>281</v>
      </c>
      <c r="C50" s="60">
        <v>164</v>
      </c>
      <c r="D50" s="60">
        <v>117</v>
      </c>
      <c r="E50" s="60">
        <v>20</v>
      </c>
      <c r="F50" s="323" t="s">
        <v>114</v>
      </c>
      <c r="G50" s="323" t="s">
        <v>114</v>
      </c>
      <c r="H50" s="323" t="s">
        <v>114</v>
      </c>
      <c r="I50" s="78"/>
    </row>
    <row r="51" spans="1:9" ht="13.5" customHeight="1">
      <c r="A51" s="30" t="s">
        <v>16</v>
      </c>
      <c r="B51" s="48"/>
      <c r="C51" s="49"/>
      <c r="D51" s="49"/>
      <c r="E51" s="50">
        <v>8164</v>
      </c>
      <c r="F51" s="51"/>
      <c r="G51" s="50">
        <v>5293</v>
      </c>
      <c r="H51" s="50">
        <v>2151</v>
      </c>
      <c r="I51" s="63"/>
    </row>
    <row r="52" ht="9.75" customHeight="1">
      <c r="A52" s="64"/>
    </row>
    <row r="53" ht="14.25">
      <c r="A53" s="16" t="s">
        <v>56</v>
      </c>
    </row>
    <row r="54" ht="10.5">
      <c r="J54" s="5" t="s">
        <v>12</v>
      </c>
    </row>
    <row r="55" spans="1:10" ht="13.5" customHeight="1">
      <c r="A55" s="825" t="s">
        <v>17</v>
      </c>
      <c r="B55" s="821" t="s">
        <v>19</v>
      </c>
      <c r="C55" s="823" t="s">
        <v>47</v>
      </c>
      <c r="D55" s="823" t="s">
        <v>20</v>
      </c>
      <c r="E55" s="823" t="s">
        <v>21</v>
      </c>
      <c r="F55" s="823" t="s">
        <v>22</v>
      </c>
      <c r="G55" s="827" t="s">
        <v>23</v>
      </c>
      <c r="H55" s="827" t="s">
        <v>24</v>
      </c>
      <c r="I55" s="827" t="s">
        <v>59</v>
      </c>
      <c r="J55" s="829" t="s">
        <v>8</v>
      </c>
    </row>
    <row r="56" spans="1:10" ht="13.5" customHeight="1" thickBot="1">
      <c r="A56" s="826"/>
      <c r="B56" s="822"/>
      <c r="C56" s="824"/>
      <c r="D56" s="824"/>
      <c r="E56" s="824"/>
      <c r="F56" s="824"/>
      <c r="G56" s="828"/>
      <c r="H56" s="828"/>
      <c r="I56" s="831"/>
      <c r="J56" s="830"/>
    </row>
    <row r="57" spans="1:10" ht="13.5" customHeight="1" thickTop="1">
      <c r="A57" s="17" t="s">
        <v>824</v>
      </c>
      <c r="B57" s="467">
        <v>1</v>
      </c>
      <c r="C57" s="39">
        <v>17</v>
      </c>
      <c r="D57" s="39">
        <v>15</v>
      </c>
      <c r="E57" s="39">
        <v>14</v>
      </c>
      <c r="F57" s="380" t="s">
        <v>114</v>
      </c>
      <c r="G57" s="380" t="s">
        <v>114</v>
      </c>
      <c r="H57" s="380" t="s">
        <v>114</v>
      </c>
      <c r="I57" s="380" t="s">
        <v>114</v>
      </c>
      <c r="J57" s="58"/>
    </row>
    <row r="58" spans="1:10" ht="13.5" customHeight="1">
      <c r="A58" s="21" t="s">
        <v>823</v>
      </c>
      <c r="B58" s="42">
        <v>-6</v>
      </c>
      <c r="C58" s="43">
        <v>265</v>
      </c>
      <c r="D58" s="43">
        <v>106</v>
      </c>
      <c r="E58" s="43">
        <v>29</v>
      </c>
      <c r="F58" s="381" t="s">
        <v>114</v>
      </c>
      <c r="G58" s="381" t="s">
        <v>114</v>
      </c>
      <c r="H58" s="381" t="s">
        <v>114</v>
      </c>
      <c r="I58" s="381" t="s">
        <v>114</v>
      </c>
      <c r="J58" s="47"/>
    </row>
    <row r="59" spans="1:10" ht="13.5" customHeight="1">
      <c r="A59" s="21" t="s">
        <v>822</v>
      </c>
      <c r="B59" s="42">
        <v>11</v>
      </c>
      <c r="C59" s="43">
        <v>127</v>
      </c>
      <c r="D59" s="43">
        <v>100</v>
      </c>
      <c r="E59" s="381" t="s">
        <v>114</v>
      </c>
      <c r="F59" s="381" t="s">
        <v>114</v>
      </c>
      <c r="G59" s="381" t="s">
        <v>114</v>
      </c>
      <c r="H59" s="381" t="s">
        <v>114</v>
      </c>
      <c r="I59" s="381" t="s">
        <v>114</v>
      </c>
      <c r="J59" s="47"/>
    </row>
    <row r="60" spans="1:10" ht="13.5" customHeight="1">
      <c r="A60" s="21" t="s">
        <v>821</v>
      </c>
      <c r="B60" s="42">
        <v>124</v>
      </c>
      <c r="C60" s="43">
        <v>1365</v>
      </c>
      <c r="D60" s="43">
        <v>281</v>
      </c>
      <c r="E60" s="381" t="s">
        <v>114</v>
      </c>
      <c r="F60" s="381" t="s">
        <v>114</v>
      </c>
      <c r="G60" s="381" t="s">
        <v>114</v>
      </c>
      <c r="H60" s="381" t="s">
        <v>114</v>
      </c>
      <c r="I60" s="381" t="s">
        <v>114</v>
      </c>
      <c r="J60" s="47"/>
    </row>
    <row r="61" spans="1:10" ht="13.5" customHeight="1">
      <c r="A61" s="169" t="s">
        <v>820</v>
      </c>
      <c r="B61" s="384">
        <v>-1</v>
      </c>
      <c r="C61" s="385">
        <v>1305</v>
      </c>
      <c r="D61" s="385">
        <v>5</v>
      </c>
      <c r="E61" s="386" t="s">
        <v>114</v>
      </c>
      <c r="F61" s="386" t="s">
        <v>114</v>
      </c>
      <c r="G61" s="386" t="s">
        <v>114</v>
      </c>
      <c r="H61" s="386" t="s">
        <v>114</v>
      </c>
      <c r="I61" s="386" t="s">
        <v>114</v>
      </c>
      <c r="J61" s="62"/>
    </row>
    <row r="62" spans="1:10" ht="13.5" customHeight="1">
      <c r="A62" s="26" t="s">
        <v>819</v>
      </c>
      <c r="B62" s="547">
        <v>0</v>
      </c>
      <c r="C62" s="60">
        <v>30</v>
      </c>
      <c r="D62" s="60">
        <v>10</v>
      </c>
      <c r="E62" s="323" t="s">
        <v>114</v>
      </c>
      <c r="F62" s="323" t="s">
        <v>114</v>
      </c>
      <c r="G62" s="323" t="s">
        <v>114</v>
      </c>
      <c r="H62" s="323" t="s">
        <v>114</v>
      </c>
      <c r="I62" s="323" t="s">
        <v>114</v>
      </c>
      <c r="J62" s="78"/>
    </row>
    <row r="63" spans="1:10" ht="13.5" customHeight="1">
      <c r="A63" s="68" t="s">
        <v>18</v>
      </c>
      <c r="B63" s="69"/>
      <c r="C63" s="51"/>
      <c r="D63" s="50">
        <v>517</v>
      </c>
      <c r="E63" s="50">
        <v>43</v>
      </c>
      <c r="F63" s="387" t="s">
        <v>114</v>
      </c>
      <c r="G63" s="387" t="s">
        <v>114</v>
      </c>
      <c r="H63" s="387" t="s">
        <v>114</v>
      </c>
      <c r="I63" s="387" t="s">
        <v>114</v>
      </c>
      <c r="J63" s="52"/>
    </row>
    <row r="64" ht="10.5">
      <c r="A64" s="4" t="s">
        <v>61</v>
      </c>
    </row>
    <row r="65" ht="9.75" customHeight="1"/>
    <row r="66" ht="14.25">
      <c r="A66" s="16" t="s">
        <v>39</v>
      </c>
    </row>
    <row r="67" ht="10.5">
      <c r="D67" s="5" t="s">
        <v>12</v>
      </c>
    </row>
    <row r="68" spans="1:4" ht="21.75" thickBot="1">
      <c r="A68" s="71" t="s">
        <v>34</v>
      </c>
      <c r="B68" s="72" t="s">
        <v>69</v>
      </c>
      <c r="C68" s="73" t="s">
        <v>70</v>
      </c>
      <c r="D68" s="74" t="s">
        <v>50</v>
      </c>
    </row>
    <row r="69" spans="1:4" ht="13.5" customHeight="1" thickTop="1">
      <c r="A69" s="75" t="s">
        <v>35</v>
      </c>
      <c r="B69" s="38">
        <v>3373</v>
      </c>
      <c r="C69" s="39">
        <v>3720</v>
      </c>
      <c r="D69" s="54">
        <v>347</v>
      </c>
    </row>
    <row r="70" spans="1:4" ht="13.5" customHeight="1">
      <c r="A70" s="76" t="s">
        <v>36</v>
      </c>
      <c r="B70" s="42">
        <v>667</v>
      </c>
      <c r="C70" s="43">
        <v>600</v>
      </c>
      <c r="D70" s="47">
        <v>-67</v>
      </c>
    </row>
    <row r="71" spans="1:4" ht="13.5" customHeight="1">
      <c r="A71" s="77" t="s">
        <v>37</v>
      </c>
      <c r="B71" s="59">
        <v>2627</v>
      </c>
      <c r="C71" s="60">
        <v>2557</v>
      </c>
      <c r="D71" s="78">
        <v>-70</v>
      </c>
    </row>
    <row r="72" spans="1:4" ht="13.5" customHeight="1">
      <c r="A72" s="79" t="s">
        <v>38</v>
      </c>
      <c r="B72" s="80">
        <v>6667</v>
      </c>
      <c r="C72" s="50">
        <v>6877</v>
      </c>
      <c r="D72" s="52">
        <v>210</v>
      </c>
    </row>
    <row r="73" spans="1:4" ht="10.5">
      <c r="A73" s="4" t="s">
        <v>58</v>
      </c>
      <c r="B73" s="81"/>
      <c r="C73" s="81"/>
      <c r="D73" s="81"/>
    </row>
    <row r="74" spans="1:4" ht="9.75" customHeight="1">
      <c r="A74" s="82"/>
      <c r="B74" s="81"/>
      <c r="C74" s="81"/>
      <c r="D74" s="81"/>
    </row>
    <row r="75" ht="14.25">
      <c r="A75" s="16" t="s">
        <v>57</v>
      </c>
    </row>
    <row r="76" ht="10.5" customHeight="1">
      <c r="A76" s="16"/>
    </row>
    <row r="77" spans="1:11" ht="21.75" thickBot="1">
      <c r="A77" s="71" t="s">
        <v>33</v>
      </c>
      <c r="B77" s="72" t="s">
        <v>69</v>
      </c>
      <c r="C77" s="73" t="s">
        <v>70</v>
      </c>
      <c r="D77" s="73" t="s">
        <v>50</v>
      </c>
      <c r="E77" s="83" t="s">
        <v>31</v>
      </c>
      <c r="F77" s="74" t="s">
        <v>32</v>
      </c>
      <c r="G77" s="834" t="s">
        <v>40</v>
      </c>
      <c r="H77" s="835"/>
      <c r="I77" s="72" t="s">
        <v>69</v>
      </c>
      <c r="J77" s="73" t="s">
        <v>70</v>
      </c>
      <c r="K77" s="74" t="s">
        <v>50</v>
      </c>
    </row>
    <row r="78" spans="1:11" ht="13.5" customHeight="1" thickTop="1">
      <c r="A78" s="75" t="s">
        <v>25</v>
      </c>
      <c r="B78" s="84">
        <v>8.72</v>
      </c>
      <c r="C78" s="85">
        <v>8.42</v>
      </c>
      <c r="D78" s="85">
        <v>-0.3</v>
      </c>
      <c r="E78" s="86">
        <v>-12.59</v>
      </c>
      <c r="F78" s="87">
        <v>-20</v>
      </c>
      <c r="G78" s="857" t="s">
        <v>76</v>
      </c>
      <c r="H78" s="858"/>
      <c r="I78" s="388" t="s">
        <v>114</v>
      </c>
      <c r="J78" s="389" t="s">
        <v>114</v>
      </c>
      <c r="K78" s="390" t="s">
        <v>114</v>
      </c>
    </row>
    <row r="79" spans="1:11" ht="13.5" customHeight="1">
      <c r="A79" s="76" t="s">
        <v>26</v>
      </c>
      <c r="B79" s="91">
        <v>16.08</v>
      </c>
      <c r="C79" s="92">
        <v>15.17</v>
      </c>
      <c r="D79" s="92">
        <v>-0.91</v>
      </c>
      <c r="E79" s="93">
        <v>-17.59</v>
      </c>
      <c r="F79" s="94">
        <v>-40</v>
      </c>
      <c r="G79" s="855" t="s">
        <v>79</v>
      </c>
      <c r="H79" s="856"/>
      <c r="I79" s="91" t="s">
        <v>114</v>
      </c>
      <c r="J79" s="99" t="s">
        <v>114</v>
      </c>
      <c r="K79" s="340" t="s">
        <v>114</v>
      </c>
    </row>
    <row r="80" spans="1:11" ht="13.5" customHeight="1">
      <c r="A80" s="76" t="s">
        <v>27</v>
      </c>
      <c r="B80" s="98">
        <v>8.4</v>
      </c>
      <c r="C80" s="99">
        <v>7.4</v>
      </c>
      <c r="D80" s="99">
        <v>-1</v>
      </c>
      <c r="E80" s="100">
        <v>25</v>
      </c>
      <c r="F80" s="101">
        <v>35</v>
      </c>
      <c r="G80" s="855" t="s">
        <v>168</v>
      </c>
      <c r="H80" s="856"/>
      <c r="I80" s="91" t="s">
        <v>114</v>
      </c>
      <c r="J80" s="99" t="s">
        <v>114</v>
      </c>
      <c r="K80" s="340" t="s">
        <v>114</v>
      </c>
    </row>
    <row r="81" spans="1:11" ht="13.5" customHeight="1">
      <c r="A81" s="76" t="s">
        <v>28</v>
      </c>
      <c r="B81" s="102" t="s">
        <v>114</v>
      </c>
      <c r="C81" s="99" t="s">
        <v>114</v>
      </c>
      <c r="D81" s="99" t="s">
        <v>114</v>
      </c>
      <c r="E81" s="100">
        <v>350</v>
      </c>
      <c r="F81" s="103"/>
      <c r="G81" s="855" t="s">
        <v>647</v>
      </c>
      <c r="H81" s="856"/>
      <c r="I81" s="91" t="s">
        <v>114</v>
      </c>
      <c r="J81" s="99" t="s">
        <v>114</v>
      </c>
      <c r="K81" s="340" t="s">
        <v>114</v>
      </c>
    </row>
    <row r="82" spans="1:11" ht="13.5" customHeight="1">
      <c r="A82" s="76" t="s">
        <v>29</v>
      </c>
      <c r="B82" s="104">
        <v>0.97</v>
      </c>
      <c r="C82" s="92">
        <v>0.96</v>
      </c>
      <c r="D82" s="92">
        <v>-0.01</v>
      </c>
      <c r="E82" s="105"/>
      <c r="F82" s="106"/>
      <c r="G82" s="855" t="s">
        <v>80</v>
      </c>
      <c r="H82" s="856"/>
      <c r="I82" s="91" t="s">
        <v>114</v>
      </c>
      <c r="J82" s="99" t="s">
        <v>114</v>
      </c>
      <c r="K82" s="340" t="s">
        <v>114</v>
      </c>
    </row>
    <row r="83" spans="1:11" ht="13.5" customHeight="1">
      <c r="A83" s="301" t="s">
        <v>30</v>
      </c>
      <c r="B83" s="302">
        <v>89.8</v>
      </c>
      <c r="C83" s="303">
        <v>89.8</v>
      </c>
      <c r="D83" s="303">
        <v>0</v>
      </c>
      <c r="E83" s="113"/>
      <c r="F83" s="114"/>
      <c r="G83" s="853"/>
      <c r="H83" s="854"/>
      <c r="I83" s="341"/>
      <c r="J83" s="303"/>
      <c r="K83" s="342"/>
    </row>
    <row r="84" ht="10.5">
      <c r="A84" s="4" t="s">
        <v>64</v>
      </c>
    </row>
    <row r="85" ht="10.5">
      <c r="A85" s="4" t="s">
        <v>65</v>
      </c>
    </row>
    <row r="86" ht="10.5">
      <c r="A86" s="4" t="s">
        <v>63</v>
      </c>
    </row>
    <row r="87" ht="10.5" customHeight="1">
      <c r="A87" s="4" t="s">
        <v>68</v>
      </c>
    </row>
  </sheetData>
  <sheetProtection/>
  <mergeCells count="43">
    <mergeCell ref="A38:A39"/>
    <mergeCell ref="B38:B39"/>
    <mergeCell ref="C38:C39"/>
    <mergeCell ref="A55:A56"/>
    <mergeCell ref="B55:B56"/>
    <mergeCell ref="C55:C56"/>
    <mergeCell ref="D55:D56"/>
    <mergeCell ref="E55:E56"/>
    <mergeCell ref="H55:H56"/>
    <mergeCell ref="J55:J56"/>
    <mergeCell ref="H38:H39"/>
    <mergeCell ref="I38:I39"/>
    <mergeCell ref="F55:F56"/>
    <mergeCell ref="G55:G56"/>
    <mergeCell ref="I55:I56"/>
    <mergeCell ref="G38:G39"/>
    <mergeCell ref="F38:F39"/>
    <mergeCell ref="D38:D39"/>
    <mergeCell ref="E38:E39"/>
    <mergeCell ref="I19:I20"/>
    <mergeCell ref="D8:D9"/>
    <mergeCell ref="C8:C9"/>
    <mergeCell ref="D19:D20"/>
    <mergeCell ref="E19:E20"/>
    <mergeCell ref="E8:E9"/>
    <mergeCell ref="F19:F20"/>
    <mergeCell ref="B8:B9"/>
    <mergeCell ref="G19:G20"/>
    <mergeCell ref="H19:H20"/>
    <mergeCell ref="G8:G9"/>
    <mergeCell ref="F8:F9"/>
    <mergeCell ref="A8:A9"/>
    <mergeCell ref="H8:H9"/>
    <mergeCell ref="A19:A20"/>
    <mergeCell ref="B19:B20"/>
    <mergeCell ref="C19:C20"/>
    <mergeCell ref="G77:H77"/>
    <mergeCell ref="G83:H83"/>
    <mergeCell ref="G82:H82"/>
    <mergeCell ref="G81:H81"/>
    <mergeCell ref="G80:H80"/>
    <mergeCell ref="G79:H79"/>
    <mergeCell ref="G78:H78"/>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65" max="10" man="1"/>
  </rowBreaks>
  <colBreaks count="1" manualBreakCount="1">
    <brk id="11" max="72" man="1"/>
  </colBreaks>
</worksheet>
</file>

<file path=xl/worksheets/sheet15.xml><?xml version="1.0" encoding="utf-8"?>
<worksheet xmlns="http://schemas.openxmlformats.org/spreadsheetml/2006/main" xmlns:r="http://schemas.openxmlformats.org/officeDocument/2006/relationships">
  <dimension ref="A1:M76"/>
  <sheetViews>
    <sheetView view="pageBreakPreview" zoomScale="130" zoomScaleSheetLayoutView="130" zoomScalePageLayoutView="0" workbookViewId="0" topLeftCell="A1">
      <selection activeCell="D21" sqref="D21"/>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181</v>
      </c>
      <c r="B4" s="7"/>
      <c r="G4" s="8" t="s">
        <v>51</v>
      </c>
      <c r="H4" s="9" t="s">
        <v>52</v>
      </c>
      <c r="I4" s="10" t="s">
        <v>53</v>
      </c>
      <c r="J4" s="11" t="s">
        <v>54</v>
      </c>
    </row>
    <row r="5" spans="7:10" ht="13.5" customHeight="1" thickTop="1">
      <c r="G5" s="12">
        <v>3757</v>
      </c>
      <c r="H5" s="13">
        <v>4096</v>
      </c>
      <c r="I5" s="14">
        <v>638</v>
      </c>
      <c r="J5" s="15">
        <v>8491</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17140</v>
      </c>
      <c r="C10" s="19">
        <v>16778</v>
      </c>
      <c r="D10" s="19">
        <v>362</v>
      </c>
      <c r="E10" s="19">
        <v>294</v>
      </c>
      <c r="F10" s="19">
        <v>121</v>
      </c>
      <c r="G10" s="19">
        <v>24895</v>
      </c>
      <c r="H10" s="20" t="s">
        <v>180</v>
      </c>
    </row>
    <row r="11" spans="1:8" ht="13.5" customHeight="1" hidden="1">
      <c r="A11" s="21"/>
      <c r="B11" s="22"/>
      <c r="C11" s="23"/>
      <c r="D11" s="23"/>
      <c r="E11" s="23"/>
      <c r="F11" s="23"/>
      <c r="G11" s="23"/>
      <c r="H11" s="25"/>
    </row>
    <row r="12" spans="1:8" ht="13.5" customHeight="1" hidden="1">
      <c r="A12" s="21"/>
      <c r="B12" s="22"/>
      <c r="C12" s="23"/>
      <c r="D12" s="23"/>
      <c r="E12" s="23"/>
      <c r="F12" s="23"/>
      <c r="G12" s="23"/>
      <c r="H12" s="25"/>
    </row>
    <row r="13" spans="1:8" ht="13.5" customHeight="1" hidden="1">
      <c r="A13" s="26"/>
      <c r="B13" s="27"/>
      <c r="C13" s="28"/>
      <c r="D13" s="28"/>
      <c r="E13" s="28"/>
      <c r="F13" s="28"/>
      <c r="G13" s="28"/>
      <c r="H13" s="29"/>
    </row>
    <row r="14" spans="1:8" ht="13.5" customHeight="1">
      <c r="A14" s="30" t="s">
        <v>1</v>
      </c>
      <c r="B14" s="31">
        <f>SUM(B10:B13)</f>
        <v>17140</v>
      </c>
      <c r="C14" s="32">
        <f>SUM(C10:C13)</f>
        <v>16778</v>
      </c>
      <c r="D14" s="32">
        <f>SUM(D10:D13)</f>
        <v>362</v>
      </c>
      <c r="E14" s="543">
        <f>SUM(E10:E13)</f>
        <v>294</v>
      </c>
      <c r="F14" s="33"/>
      <c r="G14" s="32">
        <f>SUM(G10:G13)</f>
        <v>24895</v>
      </c>
      <c r="H14" s="34"/>
    </row>
    <row r="15" spans="1:8" ht="13.5" customHeight="1">
      <c r="A15" s="35" t="s">
        <v>66</v>
      </c>
      <c r="B15" s="36"/>
      <c r="C15" s="36"/>
      <c r="D15" s="36"/>
      <c r="E15" s="36"/>
      <c r="F15" s="36"/>
      <c r="G15" s="36"/>
      <c r="H15" s="37"/>
    </row>
    <row r="16" ht="9.75" customHeight="1"/>
    <row r="17" ht="14.25">
      <c r="A17" s="16" t="s">
        <v>10</v>
      </c>
    </row>
    <row r="18" spans="9:12" ht="10.5">
      <c r="I18" s="5" t="s">
        <v>12</v>
      </c>
      <c r="K18" s="5"/>
      <c r="L18" s="5"/>
    </row>
    <row r="19" spans="1:9" ht="13.5" customHeight="1">
      <c r="A19" s="819" t="s">
        <v>0</v>
      </c>
      <c r="B19" s="821" t="s">
        <v>43</v>
      </c>
      <c r="C19" s="823" t="s">
        <v>44</v>
      </c>
      <c r="D19" s="823" t="s">
        <v>45</v>
      </c>
      <c r="E19" s="827" t="s">
        <v>46</v>
      </c>
      <c r="F19" s="823" t="s">
        <v>55</v>
      </c>
      <c r="G19" s="823" t="s">
        <v>11</v>
      </c>
      <c r="H19" s="827" t="s">
        <v>41</v>
      </c>
      <c r="I19" s="829" t="s">
        <v>8</v>
      </c>
    </row>
    <row r="20" spans="1:9" ht="13.5" customHeight="1" thickBot="1">
      <c r="A20" s="820"/>
      <c r="B20" s="822"/>
      <c r="C20" s="824"/>
      <c r="D20" s="824"/>
      <c r="E20" s="828"/>
      <c r="F20" s="832"/>
      <c r="G20" s="832"/>
      <c r="H20" s="831"/>
      <c r="I20" s="830"/>
    </row>
    <row r="21" spans="1:9" ht="13.5" customHeight="1" thickTop="1">
      <c r="A21" s="17" t="s">
        <v>76</v>
      </c>
      <c r="B21" s="38">
        <v>397</v>
      </c>
      <c r="C21" s="39">
        <v>378</v>
      </c>
      <c r="D21" s="39">
        <v>19</v>
      </c>
      <c r="E21" s="39">
        <v>621</v>
      </c>
      <c r="F21" s="39">
        <v>56</v>
      </c>
      <c r="G21" s="39">
        <v>2912</v>
      </c>
      <c r="H21" s="39">
        <v>1184</v>
      </c>
      <c r="I21" s="58" t="s">
        <v>179</v>
      </c>
    </row>
    <row r="22" spans="1:9" ht="13.5" customHeight="1">
      <c r="A22" s="21" t="s">
        <v>79</v>
      </c>
      <c r="B22" s="42">
        <v>135</v>
      </c>
      <c r="C22" s="43">
        <v>112</v>
      </c>
      <c r="D22" s="43">
        <v>24</v>
      </c>
      <c r="E22" s="43">
        <v>24</v>
      </c>
      <c r="F22" s="43">
        <v>27</v>
      </c>
      <c r="G22" s="43">
        <v>1139</v>
      </c>
      <c r="H22" s="43">
        <v>622</v>
      </c>
      <c r="I22" s="47"/>
    </row>
    <row r="23" spans="1:9" ht="13.5" customHeight="1">
      <c r="A23" s="21" t="s">
        <v>80</v>
      </c>
      <c r="B23" s="42">
        <v>465</v>
      </c>
      <c r="C23" s="43">
        <v>464</v>
      </c>
      <c r="D23" s="43">
        <v>0</v>
      </c>
      <c r="E23" s="43">
        <v>0</v>
      </c>
      <c r="F23" s="43">
        <v>322</v>
      </c>
      <c r="G23" s="43">
        <v>4046</v>
      </c>
      <c r="H23" s="43">
        <v>4026</v>
      </c>
      <c r="I23" s="47"/>
    </row>
    <row r="24" spans="1:9" ht="13.5" customHeight="1">
      <c r="A24" s="21" t="s">
        <v>168</v>
      </c>
      <c r="B24" s="42">
        <v>1563</v>
      </c>
      <c r="C24" s="43">
        <v>1546</v>
      </c>
      <c r="D24" s="43">
        <v>17</v>
      </c>
      <c r="E24" s="43">
        <v>2</v>
      </c>
      <c r="F24" s="43">
        <v>291</v>
      </c>
      <c r="G24" s="43">
        <v>3822</v>
      </c>
      <c r="H24" s="43">
        <v>3822</v>
      </c>
      <c r="I24" s="47"/>
    </row>
    <row r="25" spans="1:9" ht="13.5" customHeight="1">
      <c r="A25" s="21" t="s">
        <v>142</v>
      </c>
      <c r="B25" s="42">
        <v>3601</v>
      </c>
      <c r="C25" s="43">
        <v>3447</v>
      </c>
      <c r="D25" s="43">
        <v>154</v>
      </c>
      <c r="E25" s="43">
        <v>154</v>
      </c>
      <c r="F25" s="43">
        <v>520</v>
      </c>
      <c r="G25" s="381" t="s">
        <v>73</v>
      </c>
      <c r="H25" s="381" t="s">
        <v>73</v>
      </c>
      <c r="I25" s="47" t="s">
        <v>178</v>
      </c>
    </row>
    <row r="26" spans="1:9" ht="13.5" customHeight="1">
      <c r="A26" s="21" t="s">
        <v>161</v>
      </c>
      <c r="B26" s="42">
        <v>5</v>
      </c>
      <c r="C26" s="43">
        <v>3</v>
      </c>
      <c r="D26" s="43">
        <v>2</v>
      </c>
      <c r="E26" s="43">
        <v>2</v>
      </c>
      <c r="F26" s="381" t="s">
        <v>73</v>
      </c>
      <c r="G26" s="381" t="s">
        <v>73</v>
      </c>
      <c r="H26" s="381" t="s">
        <v>73</v>
      </c>
      <c r="I26" s="47"/>
    </row>
    <row r="27" spans="1:9" ht="13.5" customHeight="1">
      <c r="A27" s="230" t="s">
        <v>177</v>
      </c>
      <c r="B27" s="455">
        <v>2167</v>
      </c>
      <c r="C27" s="456">
        <v>1775</v>
      </c>
      <c r="D27" s="456">
        <v>392</v>
      </c>
      <c r="E27" s="456">
        <v>392</v>
      </c>
      <c r="F27" s="456">
        <v>284</v>
      </c>
      <c r="G27" s="381" t="s">
        <v>73</v>
      </c>
      <c r="H27" s="381" t="s">
        <v>73</v>
      </c>
      <c r="I27" s="457" t="s">
        <v>176</v>
      </c>
    </row>
    <row r="28" spans="1:9" ht="13.5" customHeight="1">
      <c r="A28" s="26" t="s">
        <v>175</v>
      </c>
      <c r="B28" s="59">
        <v>228</v>
      </c>
      <c r="C28" s="60">
        <v>223</v>
      </c>
      <c r="D28" s="60">
        <v>4</v>
      </c>
      <c r="E28" s="60">
        <v>4</v>
      </c>
      <c r="F28" s="60">
        <v>75</v>
      </c>
      <c r="G28" s="381" t="s">
        <v>73</v>
      </c>
      <c r="H28" s="381" t="s">
        <v>73</v>
      </c>
      <c r="I28" s="78"/>
    </row>
    <row r="29" spans="1:9" ht="13.5" customHeight="1">
      <c r="A29" s="30" t="s">
        <v>15</v>
      </c>
      <c r="B29" s="48"/>
      <c r="C29" s="49"/>
      <c r="D29" s="49"/>
      <c r="E29" s="50">
        <v>597</v>
      </c>
      <c r="F29" s="51"/>
      <c r="G29" s="50">
        <v>11919</v>
      </c>
      <c r="H29" s="50">
        <v>9654</v>
      </c>
      <c r="I29" s="52"/>
    </row>
    <row r="30" ht="10.5">
      <c r="A30" s="4" t="s">
        <v>60</v>
      </c>
    </row>
    <row r="31" ht="10.5">
      <c r="A31" s="4" t="s">
        <v>62</v>
      </c>
    </row>
    <row r="32" ht="10.5">
      <c r="A32" s="4" t="s">
        <v>49</v>
      </c>
    </row>
    <row r="33" ht="10.5">
      <c r="A33" s="4" t="s">
        <v>48</v>
      </c>
    </row>
    <row r="34" ht="9.75" customHeight="1"/>
    <row r="35" ht="14.25">
      <c r="A35" s="16" t="s">
        <v>13</v>
      </c>
    </row>
    <row r="36" spans="9:10" ht="10.5">
      <c r="I36" s="5" t="s">
        <v>12</v>
      </c>
      <c r="J36" s="5"/>
    </row>
    <row r="37" spans="1:9" ht="13.5" customHeight="1">
      <c r="A37" s="819" t="s">
        <v>14</v>
      </c>
      <c r="B37" s="821" t="s">
        <v>43</v>
      </c>
      <c r="C37" s="823" t="s">
        <v>44</v>
      </c>
      <c r="D37" s="823" t="s">
        <v>45</v>
      </c>
      <c r="E37" s="827" t="s">
        <v>46</v>
      </c>
      <c r="F37" s="823" t="s">
        <v>55</v>
      </c>
      <c r="G37" s="823" t="s">
        <v>11</v>
      </c>
      <c r="H37" s="827" t="s">
        <v>42</v>
      </c>
      <c r="I37" s="829" t="s">
        <v>8</v>
      </c>
    </row>
    <row r="38" spans="1:9" ht="13.5" customHeight="1" thickBot="1">
      <c r="A38" s="820"/>
      <c r="B38" s="822"/>
      <c r="C38" s="824"/>
      <c r="D38" s="824"/>
      <c r="E38" s="828"/>
      <c r="F38" s="832"/>
      <c r="G38" s="832"/>
      <c r="H38" s="831"/>
      <c r="I38" s="830"/>
    </row>
    <row r="39" spans="1:9" ht="13.5" customHeight="1" thickTop="1">
      <c r="A39" s="17" t="s">
        <v>174</v>
      </c>
      <c r="B39" s="38">
        <v>324</v>
      </c>
      <c r="C39" s="39">
        <v>285</v>
      </c>
      <c r="D39" s="39">
        <v>40</v>
      </c>
      <c r="E39" s="39">
        <v>40</v>
      </c>
      <c r="F39" s="380" t="s">
        <v>73</v>
      </c>
      <c r="G39" s="39">
        <v>133</v>
      </c>
      <c r="H39" s="39">
        <v>94</v>
      </c>
      <c r="I39" s="54"/>
    </row>
    <row r="40" spans="1:9" ht="13.5" customHeight="1">
      <c r="A40" s="21" t="s">
        <v>155</v>
      </c>
      <c r="B40" s="42">
        <v>12495</v>
      </c>
      <c r="C40" s="43">
        <v>12228</v>
      </c>
      <c r="D40" s="43">
        <v>267</v>
      </c>
      <c r="E40" s="43">
        <v>267</v>
      </c>
      <c r="F40" s="43">
        <v>3040</v>
      </c>
      <c r="G40" s="381" t="s">
        <v>73</v>
      </c>
      <c r="H40" s="381" t="s">
        <v>73</v>
      </c>
      <c r="I40" s="47" t="s">
        <v>173</v>
      </c>
    </row>
    <row r="41" spans="1:9" ht="13.5" customHeight="1">
      <c r="A41" s="21" t="s">
        <v>90</v>
      </c>
      <c r="B41" s="42">
        <v>66</v>
      </c>
      <c r="C41" s="43">
        <v>64</v>
      </c>
      <c r="D41" s="43">
        <v>2</v>
      </c>
      <c r="E41" s="43">
        <v>2</v>
      </c>
      <c r="F41" s="381" t="s">
        <v>73</v>
      </c>
      <c r="G41" s="381" t="s">
        <v>73</v>
      </c>
      <c r="H41" s="381" t="s">
        <v>73</v>
      </c>
      <c r="I41" s="47"/>
    </row>
    <row r="42" spans="1:9" ht="13.5" customHeight="1">
      <c r="A42" s="21" t="s">
        <v>172</v>
      </c>
      <c r="B42" s="42">
        <v>119</v>
      </c>
      <c r="C42" s="43">
        <v>103</v>
      </c>
      <c r="D42" s="43">
        <v>16</v>
      </c>
      <c r="E42" s="43">
        <v>16</v>
      </c>
      <c r="F42" s="381" t="s">
        <v>73</v>
      </c>
      <c r="G42" s="381" t="s">
        <v>73</v>
      </c>
      <c r="H42" s="381" t="s">
        <v>73</v>
      </c>
      <c r="I42" s="47"/>
    </row>
    <row r="43" spans="1:9" ht="13.5" customHeight="1">
      <c r="A43" s="169" t="s">
        <v>171</v>
      </c>
      <c r="B43" s="384">
        <v>262</v>
      </c>
      <c r="C43" s="385">
        <v>234</v>
      </c>
      <c r="D43" s="385">
        <v>28</v>
      </c>
      <c r="E43" s="385">
        <v>28</v>
      </c>
      <c r="F43" s="381" t="s">
        <v>73</v>
      </c>
      <c r="G43" s="381" t="s">
        <v>73</v>
      </c>
      <c r="H43" s="381" t="s">
        <v>73</v>
      </c>
      <c r="I43" s="47"/>
    </row>
    <row r="44" spans="1:9" ht="13.5" customHeight="1">
      <c r="A44" s="26" t="s">
        <v>170</v>
      </c>
      <c r="B44" s="59">
        <v>190840</v>
      </c>
      <c r="C44" s="60">
        <v>184041</v>
      </c>
      <c r="D44" s="60">
        <v>6799</v>
      </c>
      <c r="E44" s="60">
        <v>6799</v>
      </c>
      <c r="F44" s="61">
        <v>1283</v>
      </c>
      <c r="G44" s="386" t="s">
        <v>121</v>
      </c>
      <c r="H44" s="386" t="s">
        <v>121</v>
      </c>
      <c r="I44" s="62" t="s">
        <v>860</v>
      </c>
    </row>
    <row r="45" spans="1:9" ht="13.5" customHeight="1">
      <c r="A45" s="30" t="s">
        <v>16</v>
      </c>
      <c r="B45" s="48"/>
      <c r="C45" s="49"/>
      <c r="D45" s="49"/>
      <c r="E45" s="50">
        <v>7152</v>
      </c>
      <c r="F45" s="51"/>
      <c r="G45" s="50">
        <v>133</v>
      </c>
      <c r="H45" s="50">
        <v>94</v>
      </c>
      <c r="I45" s="63"/>
    </row>
    <row r="46" ht="9.75" customHeight="1">
      <c r="A46" s="64"/>
    </row>
    <row r="47" ht="14.25">
      <c r="A47" s="16" t="s">
        <v>56</v>
      </c>
    </row>
    <row r="48" ht="10.5">
      <c r="J48" s="5" t="s">
        <v>12</v>
      </c>
    </row>
    <row r="49" spans="1:10" ht="13.5" customHeight="1">
      <c r="A49" s="825" t="s">
        <v>17</v>
      </c>
      <c r="B49" s="821" t="s">
        <v>19</v>
      </c>
      <c r="C49" s="823" t="s">
        <v>47</v>
      </c>
      <c r="D49" s="823" t="s">
        <v>20</v>
      </c>
      <c r="E49" s="823" t="s">
        <v>21</v>
      </c>
      <c r="F49" s="823" t="s">
        <v>22</v>
      </c>
      <c r="G49" s="827" t="s">
        <v>23</v>
      </c>
      <c r="H49" s="827" t="s">
        <v>24</v>
      </c>
      <c r="I49" s="827" t="s">
        <v>59</v>
      </c>
      <c r="J49" s="829" t="s">
        <v>8</v>
      </c>
    </row>
    <row r="50" spans="1:10" ht="13.5" customHeight="1" thickBot="1">
      <c r="A50" s="826"/>
      <c r="B50" s="822"/>
      <c r="C50" s="824"/>
      <c r="D50" s="824"/>
      <c r="E50" s="824"/>
      <c r="F50" s="824"/>
      <c r="G50" s="828"/>
      <c r="H50" s="828"/>
      <c r="I50" s="831"/>
      <c r="J50" s="830"/>
    </row>
    <row r="51" spans="1:10" ht="13.5" customHeight="1" thickTop="1">
      <c r="A51" s="17" t="s">
        <v>169</v>
      </c>
      <c r="B51" s="38">
        <v>0</v>
      </c>
      <c r="C51" s="39">
        <v>65</v>
      </c>
      <c r="D51" s="39">
        <v>10</v>
      </c>
      <c r="E51" s="380" t="s">
        <v>73</v>
      </c>
      <c r="F51" s="380" t="s">
        <v>73</v>
      </c>
      <c r="G51" s="380" t="s">
        <v>73</v>
      </c>
      <c r="H51" s="380" t="s">
        <v>73</v>
      </c>
      <c r="I51" s="380" t="s">
        <v>73</v>
      </c>
      <c r="J51" s="58"/>
    </row>
    <row r="52" spans="1:10" ht="13.5" customHeight="1">
      <c r="A52" s="68" t="s">
        <v>18</v>
      </c>
      <c r="B52" s="69"/>
      <c r="C52" s="51"/>
      <c r="D52" s="544">
        <v>10</v>
      </c>
      <c r="E52" s="387" t="s">
        <v>73</v>
      </c>
      <c r="F52" s="387" t="s">
        <v>73</v>
      </c>
      <c r="G52" s="387" t="s">
        <v>73</v>
      </c>
      <c r="H52" s="387" t="s">
        <v>73</v>
      </c>
      <c r="I52" s="387" t="s">
        <v>73</v>
      </c>
      <c r="J52" s="52"/>
    </row>
    <row r="53" ht="10.5">
      <c r="A53" s="4" t="s">
        <v>61</v>
      </c>
    </row>
    <row r="54" ht="9.75" customHeight="1"/>
    <row r="55" ht="14.25">
      <c r="A55" s="16" t="s">
        <v>39</v>
      </c>
    </row>
    <row r="56" ht="10.5">
      <c r="D56" s="5" t="s">
        <v>12</v>
      </c>
    </row>
    <row r="57" spans="1:4" ht="21.75" thickBot="1">
      <c r="A57" s="71" t="s">
        <v>34</v>
      </c>
      <c r="B57" s="72" t="s">
        <v>69</v>
      </c>
      <c r="C57" s="73" t="s">
        <v>70</v>
      </c>
      <c r="D57" s="74" t="s">
        <v>50</v>
      </c>
    </row>
    <row r="58" spans="1:4" ht="13.5" customHeight="1" thickTop="1">
      <c r="A58" s="75" t="s">
        <v>35</v>
      </c>
      <c r="B58" s="38">
        <v>2204</v>
      </c>
      <c r="C58" s="39">
        <v>2514</v>
      </c>
      <c r="D58" s="54">
        <v>310</v>
      </c>
    </row>
    <row r="59" spans="1:4" ht="13.5" customHeight="1">
      <c r="A59" s="76" t="s">
        <v>36</v>
      </c>
      <c r="B59" s="42">
        <v>1099</v>
      </c>
      <c r="C59" s="43">
        <v>1104</v>
      </c>
      <c r="D59" s="47">
        <v>5</v>
      </c>
    </row>
    <row r="60" spans="1:4" ht="13.5" customHeight="1">
      <c r="A60" s="77" t="s">
        <v>37</v>
      </c>
      <c r="B60" s="59">
        <v>2921</v>
      </c>
      <c r="C60" s="60">
        <v>2468</v>
      </c>
      <c r="D60" s="78">
        <v>-453</v>
      </c>
    </row>
    <row r="61" spans="1:4" ht="13.5" customHeight="1">
      <c r="A61" s="79" t="s">
        <v>38</v>
      </c>
      <c r="B61" s="80">
        <v>6224</v>
      </c>
      <c r="C61" s="50">
        <v>6086</v>
      </c>
      <c r="D61" s="52">
        <v>-138</v>
      </c>
    </row>
    <row r="62" spans="1:4" ht="10.5">
      <c r="A62" s="4" t="s">
        <v>58</v>
      </c>
      <c r="B62" s="81"/>
      <c r="C62" s="81"/>
      <c r="D62" s="81"/>
    </row>
    <row r="63" spans="1:4" ht="9.75" customHeight="1">
      <c r="A63" s="82"/>
      <c r="B63" s="81"/>
      <c r="C63" s="81"/>
      <c r="D63" s="81"/>
    </row>
    <row r="64" ht="14.25">
      <c r="A64" s="16" t="s">
        <v>57</v>
      </c>
    </row>
    <row r="65" ht="10.5" customHeight="1">
      <c r="A65" s="16"/>
    </row>
    <row r="66" spans="1:11" ht="21.75" thickBot="1">
      <c r="A66" s="71" t="s">
        <v>33</v>
      </c>
      <c r="B66" s="72" t="s">
        <v>69</v>
      </c>
      <c r="C66" s="73" t="s">
        <v>70</v>
      </c>
      <c r="D66" s="73" t="s">
        <v>50</v>
      </c>
      <c r="E66" s="83" t="s">
        <v>31</v>
      </c>
      <c r="F66" s="74" t="s">
        <v>32</v>
      </c>
      <c r="G66" s="834" t="s">
        <v>40</v>
      </c>
      <c r="H66" s="835"/>
      <c r="I66" s="72" t="s">
        <v>69</v>
      </c>
      <c r="J66" s="73" t="s">
        <v>70</v>
      </c>
      <c r="K66" s="74" t="s">
        <v>50</v>
      </c>
    </row>
    <row r="67" spans="1:11" ht="13.5" customHeight="1" thickTop="1">
      <c r="A67" s="75" t="s">
        <v>25</v>
      </c>
      <c r="B67" s="84">
        <v>6.46</v>
      </c>
      <c r="C67" s="85">
        <v>3.46</v>
      </c>
      <c r="D67" s="85">
        <v>-3</v>
      </c>
      <c r="E67" s="436">
        <v>-13.63</v>
      </c>
      <c r="F67" s="437">
        <v>-20</v>
      </c>
      <c r="G67" s="857" t="s">
        <v>76</v>
      </c>
      <c r="H67" s="858"/>
      <c r="I67" s="388" t="s">
        <v>73</v>
      </c>
      <c r="J67" s="389" t="s">
        <v>73</v>
      </c>
      <c r="K67" s="390" t="s">
        <v>73</v>
      </c>
    </row>
    <row r="68" spans="1:11" ht="13.5" customHeight="1">
      <c r="A68" s="76" t="s">
        <v>26</v>
      </c>
      <c r="B68" s="91">
        <v>17.55</v>
      </c>
      <c r="C68" s="92">
        <v>17.57</v>
      </c>
      <c r="D68" s="92">
        <v>0.02</v>
      </c>
      <c r="E68" s="438">
        <v>-18.63</v>
      </c>
      <c r="F68" s="439">
        <v>-40</v>
      </c>
      <c r="G68" s="855" t="s">
        <v>79</v>
      </c>
      <c r="H68" s="856"/>
      <c r="I68" s="91" t="s">
        <v>73</v>
      </c>
      <c r="J68" s="99" t="s">
        <v>73</v>
      </c>
      <c r="K68" s="340" t="s">
        <v>73</v>
      </c>
    </row>
    <row r="69" spans="1:11" ht="13.5" customHeight="1">
      <c r="A69" s="76" t="s">
        <v>27</v>
      </c>
      <c r="B69" s="98">
        <v>15.4</v>
      </c>
      <c r="C69" s="99">
        <v>17.4</v>
      </c>
      <c r="D69" s="99">
        <v>2</v>
      </c>
      <c r="E69" s="100">
        <v>25</v>
      </c>
      <c r="F69" s="101">
        <v>35</v>
      </c>
      <c r="G69" s="855" t="s">
        <v>80</v>
      </c>
      <c r="H69" s="856"/>
      <c r="I69" s="91" t="s">
        <v>73</v>
      </c>
      <c r="J69" s="99" t="s">
        <v>73</v>
      </c>
      <c r="K69" s="340" t="s">
        <v>73</v>
      </c>
    </row>
    <row r="70" spans="1:11" ht="13.5" customHeight="1">
      <c r="A70" s="76" t="s">
        <v>28</v>
      </c>
      <c r="B70" s="102">
        <v>119.2</v>
      </c>
      <c r="C70" s="99">
        <v>134.1</v>
      </c>
      <c r="D70" s="99">
        <v>14.9</v>
      </c>
      <c r="E70" s="100">
        <v>350</v>
      </c>
      <c r="F70" s="103"/>
      <c r="G70" s="855" t="s">
        <v>168</v>
      </c>
      <c r="H70" s="856"/>
      <c r="I70" s="91" t="s">
        <v>73</v>
      </c>
      <c r="J70" s="99" t="s">
        <v>73</v>
      </c>
      <c r="K70" s="340" t="s">
        <v>73</v>
      </c>
    </row>
    <row r="71" spans="1:11" ht="13.5" customHeight="1">
      <c r="A71" s="76" t="s">
        <v>29</v>
      </c>
      <c r="B71" s="104">
        <v>0.51</v>
      </c>
      <c r="C71" s="92">
        <v>0.5</v>
      </c>
      <c r="D71" s="92">
        <v>-0.01</v>
      </c>
      <c r="E71" s="105"/>
      <c r="F71" s="106"/>
      <c r="G71" s="855"/>
      <c r="H71" s="856"/>
      <c r="I71" s="91"/>
      <c r="J71" s="99"/>
      <c r="K71" s="340"/>
    </row>
    <row r="72" spans="1:11" ht="13.5" customHeight="1">
      <c r="A72" s="301" t="s">
        <v>30</v>
      </c>
      <c r="B72" s="302">
        <v>92.5</v>
      </c>
      <c r="C72" s="303">
        <v>91.3</v>
      </c>
      <c r="D72" s="303">
        <v>-1.2</v>
      </c>
      <c r="E72" s="113"/>
      <c r="F72" s="114"/>
      <c r="G72" s="853"/>
      <c r="H72" s="854"/>
      <c r="I72" s="341"/>
      <c r="J72" s="303"/>
      <c r="K72" s="342"/>
    </row>
    <row r="73" ht="10.5">
      <c r="A73" s="4" t="s">
        <v>64</v>
      </c>
    </row>
    <row r="74" ht="10.5">
      <c r="A74" s="4" t="s">
        <v>65</v>
      </c>
    </row>
    <row r="75" ht="10.5">
      <c r="A75" s="4" t="s">
        <v>63</v>
      </c>
    </row>
    <row r="76" ht="10.5" customHeight="1">
      <c r="A76" s="4" t="s">
        <v>68</v>
      </c>
    </row>
  </sheetData>
  <sheetProtection/>
  <mergeCells count="43">
    <mergeCell ref="G66:H66"/>
    <mergeCell ref="G72:H72"/>
    <mergeCell ref="G71:H71"/>
    <mergeCell ref="G70:H70"/>
    <mergeCell ref="G69:H69"/>
    <mergeCell ref="G68:H68"/>
    <mergeCell ref="G67:H67"/>
    <mergeCell ref="B8:B9"/>
    <mergeCell ref="G19:G20"/>
    <mergeCell ref="H19:H20"/>
    <mergeCell ref="G8:G9"/>
    <mergeCell ref="F8:F9"/>
    <mergeCell ref="A8:A9"/>
    <mergeCell ref="H8:H9"/>
    <mergeCell ref="A19:A20"/>
    <mergeCell ref="B19:B20"/>
    <mergeCell ref="C19:C20"/>
    <mergeCell ref="F37:F38"/>
    <mergeCell ref="D37:D38"/>
    <mergeCell ref="E37:E38"/>
    <mergeCell ref="I19:I20"/>
    <mergeCell ref="D8:D9"/>
    <mergeCell ref="C8:C9"/>
    <mergeCell ref="D19:D20"/>
    <mergeCell ref="E19:E20"/>
    <mergeCell ref="E8:E9"/>
    <mergeCell ref="F19:F20"/>
    <mergeCell ref="D49:D50"/>
    <mergeCell ref="E49:E50"/>
    <mergeCell ref="H49:H50"/>
    <mergeCell ref="J49:J50"/>
    <mergeCell ref="H37:H38"/>
    <mergeCell ref="I37:I38"/>
    <mergeCell ref="F49:F50"/>
    <mergeCell ref="G49:G50"/>
    <mergeCell ref="I49:I50"/>
    <mergeCell ref="G37:G38"/>
    <mergeCell ref="A37:A38"/>
    <mergeCell ref="B37:B38"/>
    <mergeCell ref="C37:C38"/>
    <mergeCell ref="A49:A50"/>
    <mergeCell ref="B49:B50"/>
    <mergeCell ref="C49:C50"/>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16.xml><?xml version="1.0" encoding="utf-8"?>
<worksheet xmlns="http://schemas.openxmlformats.org/spreadsheetml/2006/main" xmlns:r="http://schemas.openxmlformats.org/officeDocument/2006/relationships">
  <dimension ref="A1:M82"/>
  <sheetViews>
    <sheetView view="pageBreakPreview" zoomScaleSheetLayoutView="100" zoomScalePageLayoutView="0" workbookViewId="0" topLeftCell="A1">
      <selection activeCell="D21" sqref="D21"/>
    </sheetView>
  </sheetViews>
  <sheetFormatPr defaultColWidth="9.00390625" defaultRowHeight="13.5" customHeight="1"/>
  <cols>
    <col min="1" max="1" width="20.125" style="121" customWidth="1"/>
    <col min="2" max="7" width="9.00390625" style="121" customWidth="1"/>
    <col min="8" max="9" width="9.75390625" style="121" customWidth="1"/>
    <col min="10" max="16384" width="9.00390625" style="121" customWidth="1"/>
  </cols>
  <sheetData>
    <row r="1" spans="1:13" ht="21" customHeight="1">
      <c r="A1" s="118" t="s">
        <v>67</v>
      </c>
      <c r="B1" s="119"/>
      <c r="C1" s="119"/>
      <c r="D1" s="119"/>
      <c r="E1" s="119"/>
      <c r="F1" s="119"/>
      <c r="G1" s="119"/>
      <c r="H1" s="119"/>
      <c r="I1" s="119"/>
      <c r="J1" s="119"/>
      <c r="K1" s="119"/>
      <c r="L1" s="120"/>
      <c r="M1" s="119"/>
    </row>
    <row r="2" spans="1:13" ht="7.5" customHeight="1">
      <c r="A2" s="118"/>
      <c r="B2" s="119"/>
      <c r="C2" s="119"/>
      <c r="D2" s="119"/>
      <c r="E2" s="119"/>
      <c r="F2" s="119"/>
      <c r="G2" s="119"/>
      <c r="H2" s="119"/>
      <c r="I2" s="119"/>
      <c r="J2" s="119"/>
      <c r="K2" s="119"/>
      <c r="L2" s="119"/>
      <c r="M2" s="119"/>
    </row>
    <row r="3" ht="10.5" customHeight="1">
      <c r="J3" s="122" t="s">
        <v>12</v>
      </c>
    </row>
    <row r="4" spans="1:10" ht="21" customHeight="1" thickBot="1">
      <c r="A4" s="123" t="s">
        <v>565</v>
      </c>
      <c r="B4" s="124"/>
      <c r="G4" s="125" t="s">
        <v>51</v>
      </c>
      <c r="H4" s="126" t="s">
        <v>52</v>
      </c>
      <c r="I4" s="127" t="s">
        <v>53</v>
      </c>
      <c r="J4" s="128" t="s">
        <v>54</v>
      </c>
    </row>
    <row r="5" spans="7:10" ht="13.5" customHeight="1" thickTop="1">
      <c r="G5" s="219">
        <v>7476</v>
      </c>
      <c r="H5" s="220">
        <v>1637</v>
      </c>
      <c r="I5" s="221">
        <v>754</v>
      </c>
      <c r="J5" s="222">
        <v>9867</v>
      </c>
    </row>
    <row r="6" ht="14.25">
      <c r="A6" s="133" t="s">
        <v>2</v>
      </c>
    </row>
    <row r="7" spans="8:9" ht="8.25" customHeight="1">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9.5" customHeight="1" thickTop="1">
      <c r="A10" s="521" t="s">
        <v>9</v>
      </c>
      <c r="B10" s="135">
        <v>17495</v>
      </c>
      <c r="C10" s="136">
        <v>16274</v>
      </c>
      <c r="D10" s="136">
        <v>1221</v>
      </c>
      <c r="E10" s="136">
        <v>841</v>
      </c>
      <c r="F10" s="136">
        <v>1308</v>
      </c>
      <c r="G10" s="136">
        <v>11782</v>
      </c>
      <c r="H10" s="482" t="s">
        <v>564</v>
      </c>
    </row>
    <row r="11" spans="1:8" ht="15" customHeight="1">
      <c r="A11" s="522" t="s">
        <v>563</v>
      </c>
      <c r="B11" s="22">
        <v>266</v>
      </c>
      <c r="C11" s="23">
        <v>264</v>
      </c>
      <c r="D11" s="23">
        <v>1</v>
      </c>
      <c r="E11" s="23">
        <v>1</v>
      </c>
      <c r="F11" s="478" t="s">
        <v>188</v>
      </c>
      <c r="G11" s="478" t="s">
        <v>188</v>
      </c>
      <c r="H11" s="523"/>
    </row>
    <row r="12" spans="1:8" ht="19.5" customHeight="1">
      <c r="A12" s="524" t="s">
        <v>562</v>
      </c>
      <c r="B12" s="22">
        <v>231</v>
      </c>
      <c r="C12" s="23">
        <v>222</v>
      </c>
      <c r="D12" s="407">
        <v>9</v>
      </c>
      <c r="E12" s="407">
        <v>9</v>
      </c>
      <c r="F12" s="23">
        <v>186</v>
      </c>
      <c r="G12" s="23">
        <v>1283</v>
      </c>
      <c r="H12" s="523"/>
    </row>
    <row r="13" spans="1:8" ht="18">
      <c r="A13" s="138" t="s">
        <v>1</v>
      </c>
      <c r="B13" s="139">
        <v>17805</v>
      </c>
      <c r="C13" s="140">
        <v>16574</v>
      </c>
      <c r="D13" s="140">
        <v>1231</v>
      </c>
      <c r="E13" s="140">
        <v>851</v>
      </c>
      <c r="F13" s="141"/>
      <c r="G13" s="140">
        <v>13065</v>
      </c>
      <c r="H13" s="525" t="s">
        <v>561</v>
      </c>
    </row>
    <row r="14" spans="1:8" ht="13.5" customHeight="1">
      <c r="A14" s="143" t="s">
        <v>66</v>
      </c>
      <c r="B14" s="144"/>
      <c r="C14" s="144"/>
      <c r="D14" s="144"/>
      <c r="E14" s="144"/>
      <c r="F14" s="144"/>
      <c r="G14" s="144"/>
      <c r="H14" s="145"/>
    </row>
    <row r="15" ht="8.25" customHeight="1"/>
    <row r="16" ht="14.25">
      <c r="A16" s="133" t="s">
        <v>10</v>
      </c>
    </row>
    <row r="17" spans="9:12" ht="8.25" customHeight="1">
      <c r="I17" s="122" t="s">
        <v>12</v>
      </c>
      <c r="K17" s="122"/>
      <c r="L17" s="122"/>
    </row>
    <row r="18" spans="1:9" ht="13.5" customHeight="1">
      <c r="A18" s="789" t="s">
        <v>0</v>
      </c>
      <c r="B18" s="791" t="s">
        <v>43</v>
      </c>
      <c r="C18" s="793" t="s">
        <v>44</v>
      </c>
      <c r="D18" s="793" t="s">
        <v>45</v>
      </c>
      <c r="E18" s="799" t="s">
        <v>46</v>
      </c>
      <c r="F18" s="793" t="s">
        <v>55</v>
      </c>
      <c r="G18" s="793" t="s">
        <v>11</v>
      </c>
      <c r="H18" s="799" t="s">
        <v>41</v>
      </c>
      <c r="I18" s="797" t="s">
        <v>8</v>
      </c>
    </row>
    <row r="19" spans="1:9" ht="13.5" customHeight="1" thickBot="1">
      <c r="A19" s="790"/>
      <c r="B19" s="792"/>
      <c r="C19" s="794"/>
      <c r="D19" s="794"/>
      <c r="E19" s="800"/>
      <c r="F19" s="805"/>
      <c r="G19" s="805"/>
      <c r="H19" s="801"/>
      <c r="I19" s="798"/>
    </row>
    <row r="20" spans="1:9" ht="18.75" thickTop="1">
      <c r="A20" s="526" t="s">
        <v>77</v>
      </c>
      <c r="B20" s="146">
        <v>188</v>
      </c>
      <c r="C20" s="147">
        <v>179</v>
      </c>
      <c r="D20" s="40">
        <v>9</v>
      </c>
      <c r="E20" s="40">
        <v>9</v>
      </c>
      <c r="F20" s="147">
        <v>108</v>
      </c>
      <c r="G20" s="147">
        <v>2041</v>
      </c>
      <c r="H20" s="147">
        <v>1886</v>
      </c>
      <c r="I20" s="527" t="s">
        <v>560</v>
      </c>
    </row>
    <row r="21" spans="1:9" ht="15" customHeight="1">
      <c r="A21" s="528" t="s">
        <v>80</v>
      </c>
      <c r="B21" s="155">
        <v>24</v>
      </c>
      <c r="C21" s="156">
        <v>22</v>
      </c>
      <c r="D21" s="44">
        <v>2</v>
      </c>
      <c r="E21" s="44">
        <v>2</v>
      </c>
      <c r="F21" s="156">
        <v>14</v>
      </c>
      <c r="G21" s="156">
        <v>137</v>
      </c>
      <c r="H21" s="156">
        <v>137</v>
      </c>
      <c r="I21" s="240"/>
    </row>
    <row r="22" spans="1:9" ht="15" customHeight="1">
      <c r="A22" s="521" t="s">
        <v>76</v>
      </c>
      <c r="B22" s="155">
        <v>436</v>
      </c>
      <c r="C22" s="156">
        <v>366</v>
      </c>
      <c r="D22" s="44">
        <v>70</v>
      </c>
      <c r="E22" s="44">
        <v>1481</v>
      </c>
      <c r="F22" s="156">
        <v>31</v>
      </c>
      <c r="G22" s="156">
        <v>1137</v>
      </c>
      <c r="H22" s="156">
        <v>14</v>
      </c>
      <c r="I22" s="240" t="s">
        <v>559</v>
      </c>
    </row>
    <row r="23" spans="1:9" ht="18">
      <c r="A23" s="529" t="s">
        <v>243</v>
      </c>
      <c r="B23" s="155">
        <v>4362</v>
      </c>
      <c r="C23" s="156">
        <v>3994</v>
      </c>
      <c r="D23" s="44">
        <v>368</v>
      </c>
      <c r="E23" s="44">
        <v>368</v>
      </c>
      <c r="F23" s="156">
        <v>526</v>
      </c>
      <c r="G23" s="310" t="s">
        <v>114</v>
      </c>
      <c r="H23" s="310" t="s">
        <v>188</v>
      </c>
      <c r="I23" s="462" t="s">
        <v>558</v>
      </c>
    </row>
    <row r="24" spans="1:9" ht="15" customHeight="1">
      <c r="A24" s="521" t="s">
        <v>419</v>
      </c>
      <c r="B24" s="293">
        <v>19</v>
      </c>
      <c r="C24" s="294">
        <v>19</v>
      </c>
      <c r="D24" s="232">
        <v>0</v>
      </c>
      <c r="E24" s="232">
        <v>0</v>
      </c>
      <c r="F24" s="294">
        <v>13</v>
      </c>
      <c r="G24" s="311" t="s">
        <v>114</v>
      </c>
      <c r="H24" s="311" t="s">
        <v>188</v>
      </c>
      <c r="I24" s="234"/>
    </row>
    <row r="25" spans="1:9" ht="15" customHeight="1">
      <c r="A25" s="530" t="s">
        <v>417</v>
      </c>
      <c r="B25" s="237">
        <v>326</v>
      </c>
      <c r="C25" s="238">
        <v>314</v>
      </c>
      <c r="D25" s="238">
        <v>12</v>
      </c>
      <c r="E25" s="238">
        <v>12</v>
      </c>
      <c r="F25" s="238">
        <v>57</v>
      </c>
      <c r="G25" s="242" t="s">
        <v>114</v>
      </c>
      <c r="H25" s="242" t="s">
        <v>188</v>
      </c>
      <c r="I25" s="161"/>
    </row>
    <row r="26" spans="1:9" ht="15" customHeight="1">
      <c r="A26" s="138" t="s">
        <v>15</v>
      </c>
      <c r="B26" s="162"/>
      <c r="C26" s="163"/>
      <c r="D26" s="163"/>
      <c r="E26" s="164">
        <v>1873</v>
      </c>
      <c r="F26" s="165"/>
      <c r="G26" s="164">
        <v>3314</v>
      </c>
      <c r="H26" s="164">
        <v>2036</v>
      </c>
      <c r="I26" s="166"/>
    </row>
    <row r="27" ht="10.5">
      <c r="A27" s="121" t="s">
        <v>60</v>
      </c>
    </row>
    <row r="28" ht="10.5">
      <c r="A28" s="121" t="s">
        <v>62</v>
      </c>
    </row>
    <row r="29" ht="10.5">
      <c r="A29" s="121" t="s">
        <v>49</v>
      </c>
    </row>
    <row r="30" ht="10.5">
      <c r="A30" s="121" t="s">
        <v>48</v>
      </c>
    </row>
    <row r="31" ht="8.25" customHeight="1"/>
    <row r="32" ht="14.25">
      <c r="A32" s="133" t="s">
        <v>13</v>
      </c>
    </row>
    <row r="33" spans="9:10" ht="8.25" customHeight="1">
      <c r="I33" s="122" t="s">
        <v>12</v>
      </c>
      <c r="J33" s="122"/>
    </row>
    <row r="34" spans="1:9" ht="13.5" customHeight="1">
      <c r="A34" s="789" t="s">
        <v>14</v>
      </c>
      <c r="B34" s="791" t="s">
        <v>43</v>
      </c>
      <c r="C34" s="793" t="s">
        <v>44</v>
      </c>
      <c r="D34" s="793" t="s">
        <v>45</v>
      </c>
      <c r="E34" s="799" t="s">
        <v>46</v>
      </c>
      <c r="F34" s="793" t="s">
        <v>55</v>
      </c>
      <c r="G34" s="793" t="s">
        <v>11</v>
      </c>
      <c r="H34" s="799" t="s">
        <v>42</v>
      </c>
      <c r="I34" s="797" t="s">
        <v>8</v>
      </c>
    </row>
    <row r="35" spans="1:9" ht="13.5" customHeight="1" thickBot="1">
      <c r="A35" s="790"/>
      <c r="B35" s="792"/>
      <c r="C35" s="794"/>
      <c r="D35" s="794"/>
      <c r="E35" s="800"/>
      <c r="F35" s="805"/>
      <c r="G35" s="805"/>
      <c r="H35" s="801"/>
      <c r="I35" s="798"/>
    </row>
    <row r="36" spans="1:9" ht="14.25" customHeight="1" thickTop="1">
      <c r="A36" s="230" t="s">
        <v>557</v>
      </c>
      <c r="B36" s="531">
        <v>1768</v>
      </c>
      <c r="C36" s="532">
        <v>1625</v>
      </c>
      <c r="D36" s="532">
        <v>143</v>
      </c>
      <c r="E36" s="532">
        <v>143</v>
      </c>
      <c r="F36" s="233" t="s">
        <v>114</v>
      </c>
      <c r="G36" s="532">
        <v>2297</v>
      </c>
      <c r="H36" s="532">
        <v>519</v>
      </c>
      <c r="I36" s="234"/>
    </row>
    <row r="37" spans="1:9" ht="14.25" customHeight="1">
      <c r="A37" s="154" t="s">
        <v>556</v>
      </c>
      <c r="B37" s="533">
        <v>77</v>
      </c>
      <c r="C37" s="241">
        <v>70</v>
      </c>
      <c r="D37" s="241">
        <v>7</v>
      </c>
      <c r="E37" s="241">
        <v>7</v>
      </c>
      <c r="F37" s="241">
        <v>1</v>
      </c>
      <c r="G37" s="236" t="s">
        <v>114</v>
      </c>
      <c r="H37" s="236" t="s">
        <v>114</v>
      </c>
      <c r="I37" s="157"/>
    </row>
    <row r="38" spans="1:9" ht="14.25" customHeight="1">
      <c r="A38" s="154" t="s">
        <v>555</v>
      </c>
      <c r="B38" s="533">
        <v>4902</v>
      </c>
      <c r="C38" s="241">
        <v>4794</v>
      </c>
      <c r="D38" s="241">
        <v>108</v>
      </c>
      <c r="E38" s="241">
        <v>76</v>
      </c>
      <c r="F38" s="233" t="s">
        <v>114</v>
      </c>
      <c r="G38" s="236" t="s">
        <v>114</v>
      </c>
      <c r="H38" s="236" t="s">
        <v>114</v>
      </c>
      <c r="I38" s="157"/>
    </row>
    <row r="39" spans="1:9" ht="14.25" customHeight="1">
      <c r="A39" s="154" t="s">
        <v>554</v>
      </c>
      <c r="B39" s="533">
        <v>1048</v>
      </c>
      <c r="C39" s="241">
        <v>971</v>
      </c>
      <c r="D39" s="241">
        <v>77</v>
      </c>
      <c r="E39" s="241">
        <v>77</v>
      </c>
      <c r="F39" s="532">
        <v>40</v>
      </c>
      <c r="G39" s="241">
        <v>400</v>
      </c>
      <c r="H39" s="241">
        <v>153</v>
      </c>
      <c r="I39" s="462"/>
    </row>
    <row r="40" spans="1:9" ht="14.25" customHeight="1">
      <c r="A40" s="154" t="s">
        <v>553</v>
      </c>
      <c r="B40" s="533">
        <v>172</v>
      </c>
      <c r="C40" s="241">
        <v>140</v>
      </c>
      <c r="D40" s="241">
        <v>32</v>
      </c>
      <c r="E40" s="241">
        <v>13</v>
      </c>
      <c r="F40" s="532">
        <v>4</v>
      </c>
      <c r="G40" s="236" t="s">
        <v>114</v>
      </c>
      <c r="H40" s="236" t="s">
        <v>114</v>
      </c>
      <c r="I40" s="462"/>
    </row>
    <row r="41" spans="1:9" ht="14.25" customHeight="1">
      <c r="A41" s="154" t="s">
        <v>552</v>
      </c>
      <c r="B41" s="533">
        <v>270</v>
      </c>
      <c r="C41" s="241">
        <v>257</v>
      </c>
      <c r="D41" s="241">
        <v>13</v>
      </c>
      <c r="E41" s="241">
        <v>13</v>
      </c>
      <c r="F41" s="233" t="s">
        <v>114</v>
      </c>
      <c r="G41" s="236" t="s">
        <v>114</v>
      </c>
      <c r="H41" s="236" t="s">
        <v>114</v>
      </c>
      <c r="I41" s="462"/>
    </row>
    <row r="42" spans="1:9" ht="14.25" customHeight="1">
      <c r="A42" s="154" t="s">
        <v>551</v>
      </c>
      <c r="B42" s="533">
        <v>262</v>
      </c>
      <c r="C42" s="241">
        <v>234</v>
      </c>
      <c r="D42" s="241">
        <v>28</v>
      </c>
      <c r="E42" s="241">
        <v>28</v>
      </c>
      <c r="F42" s="233" t="s">
        <v>114</v>
      </c>
      <c r="G42" s="236" t="s">
        <v>114</v>
      </c>
      <c r="H42" s="236" t="s">
        <v>114</v>
      </c>
      <c r="I42" s="157"/>
    </row>
    <row r="43" spans="1:9" ht="18.75" customHeight="1">
      <c r="A43" s="154" t="s">
        <v>550</v>
      </c>
      <c r="B43" s="533">
        <v>190840</v>
      </c>
      <c r="C43" s="241">
        <v>184041</v>
      </c>
      <c r="D43" s="241">
        <v>6799</v>
      </c>
      <c r="E43" s="241">
        <v>6799</v>
      </c>
      <c r="F43" s="532">
        <v>1283</v>
      </c>
      <c r="G43" s="236" t="s">
        <v>114</v>
      </c>
      <c r="H43" s="236" t="s">
        <v>114</v>
      </c>
      <c r="I43" s="462" t="s">
        <v>549</v>
      </c>
    </row>
    <row r="44" spans="1:9" ht="14.25" customHeight="1">
      <c r="A44" s="154" t="s">
        <v>548</v>
      </c>
      <c r="B44" s="533">
        <v>66</v>
      </c>
      <c r="C44" s="241">
        <v>64</v>
      </c>
      <c r="D44" s="241">
        <v>2</v>
      </c>
      <c r="E44" s="241">
        <v>2</v>
      </c>
      <c r="F44" s="236" t="s">
        <v>114</v>
      </c>
      <c r="G44" s="236" t="s">
        <v>114</v>
      </c>
      <c r="H44" s="236" t="s">
        <v>114</v>
      </c>
      <c r="I44" s="157"/>
    </row>
    <row r="45" spans="1:9" ht="18.75" customHeight="1">
      <c r="A45" s="154" t="s">
        <v>547</v>
      </c>
      <c r="B45" s="533">
        <v>12495</v>
      </c>
      <c r="C45" s="241">
        <v>12228</v>
      </c>
      <c r="D45" s="241">
        <v>267</v>
      </c>
      <c r="E45" s="241">
        <v>267</v>
      </c>
      <c r="F45" s="241">
        <v>3040</v>
      </c>
      <c r="G45" s="236" t="s">
        <v>114</v>
      </c>
      <c r="H45" s="236" t="s">
        <v>114</v>
      </c>
      <c r="I45" s="462" t="s">
        <v>546</v>
      </c>
    </row>
    <row r="46" spans="1:9" ht="14.25" customHeight="1">
      <c r="A46" s="154" t="s">
        <v>545</v>
      </c>
      <c r="B46" s="533">
        <v>119</v>
      </c>
      <c r="C46" s="241">
        <v>103</v>
      </c>
      <c r="D46" s="241">
        <v>16</v>
      </c>
      <c r="E46" s="241">
        <v>16</v>
      </c>
      <c r="F46" s="236" t="s">
        <v>114</v>
      </c>
      <c r="G46" s="236" t="s">
        <v>114</v>
      </c>
      <c r="H46" s="236" t="s">
        <v>114</v>
      </c>
      <c r="I46" s="157"/>
    </row>
    <row r="47" spans="1:9" ht="14.25" customHeight="1">
      <c r="A47" s="312" t="s">
        <v>544</v>
      </c>
      <c r="B47" s="534">
        <v>11</v>
      </c>
      <c r="C47" s="535">
        <v>9</v>
      </c>
      <c r="D47" s="535">
        <v>2</v>
      </c>
      <c r="E47" s="535">
        <v>2</v>
      </c>
      <c r="F47" s="536" t="s">
        <v>114</v>
      </c>
      <c r="G47" s="535">
        <v>47</v>
      </c>
      <c r="H47" s="535">
        <v>18</v>
      </c>
      <c r="I47" s="537" t="s">
        <v>543</v>
      </c>
    </row>
    <row r="48" spans="1:9" ht="14.25" customHeight="1">
      <c r="A48" s="138" t="s">
        <v>16</v>
      </c>
      <c r="B48" s="162"/>
      <c r="C48" s="163"/>
      <c r="D48" s="163"/>
      <c r="E48" s="164">
        <f>SUM(E36:E47)</f>
        <v>7443</v>
      </c>
      <c r="F48" s="165"/>
      <c r="G48" s="164">
        <f>SUM(G36:G47)</f>
        <v>2744</v>
      </c>
      <c r="H48" s="164">
        <f>SUM(H36:H47)</f>
        <v>690</v>
      </c>
      <c r="I48" s="174"/>
    </row>
    <row r="49" ht="8.25" customHeight="1">
      <c r="A49" s="175"/>
    </row>
    <row r="50" ht="14.25">
      <c r="A50" s="133" t="s">
        <v>56</v>
      </c>
    </row>
    <row r="51" ht="8.25" customHeight="1">
      <c r="J51" s="122" t="s">
        <v>12</v>
      </c>
    </row>
    <row r="52" spans="1:10" ht="13.5" customHeight="1">
      <c r="A52" s="795" t="s">
        <v>17</v>
      </c>
      <c r="B52" s="791" t="s">
        <v>19</v>
      </c>
      <c r="C52" s="793" t="s">
        <v>47</v>
      </c>
      <c r="D52" s="793" t="s">
        <v>20</v>
      </c>
      <c r="E52" s="793" t="s">
        <v>21</v>
      </c>
      <c r="F52" s="793" t="s">
        <v>22</v>
      </c>
      <c r="G52" s="799" t="s">
        <v>23</v>
      </c>
      <c r="H52" s="799" t="s">
        <v>24</v>
      </c>
      <c r="I52" s="799" t="s">
        <v>59</v>
      </c>
      <c r="J52" s="797" t="s">
        <v>8</v>
      </c>
    </row>
    <row r="53" spans="1:10" ht="13.5" customHeight="1" thickBot="1">
      <c r="A53" s="796"/>
      <c r="B53" s="792"/>
      <c r="C53" s="794"/>
      <c r="D53" s="794"/>
      <c r="E53" s="794"/>
      <c r="F53" s="794"/>
      <c r="G53" s="800"/>
      <c r="H53" s="800"/>
      <c r="I53" s="801"/>
      <c r="J53" s="798"/>
    </row>
    <row r="54" spans="1:10" ht="14.25" customHeight="1" thickTop="1">
      <c r="A54" s="134" t="s">
        <v>542</v>
      </c>
      <c r="B54" s="244" t="s">
        <v>125</v>
      </c>
      <c r="C54" s="538">
        <v>21</v>
      </c>
      <c r="D54" s="538">
        <v>20</v>
      </c>
      <c r="E54" s="229" t="s">
        <v>188</v>
      </c>
      <c r="F54" s="229" t="s">
        <v>114</v>
      </c>
      <c r="G54" s="229" t="s">
        <v>114</v>
      </c>
      <c r="H54" s="229" t="s">
        <v>114</v>
      </c>
      <c r="I54" s="229" t="s">
        <v>114</v>
      </c>
      <c r="J54" s="149"/>
    </row>
    <row r="55" spans="1:10" ht="14.25" customHeight="1">
      <c r="A55" s="154" t="s">
        <v>541</v>
      </c>
      <c r="B55" s="533" t="s">
        <v>125</v>
      </c>
      <c r="C55" s="241">
        <v>2</v>
      </c>
      <c r="D55" s="241">
        <v>1</v>
      </c>
      <c r="E55" s="236" t="s">
        <v>188</v>
      </c>
      <c r="F55" s="236" t="s">
        <v>114</v>
      </c>
      <c r="G55" s="236" t="s">
        <v>114</v>
      </c>
      <c r="H55" s="236" t="s">
        <v>114</v>
      </c>
      <c r="I55" s="236" t="s">
        <v>114</v>
      </c>
      <c r="J55" s="157"/>
    </row>
    <row r="56" spans="1:10" ht="14.25" customHeight="1">
      <c r="A56" s="154" t="s">
        <v>540</v>
      </c>
      <c r="B56" s="533">
        <v>3</v>
      </c>
      <c r="C56" s="241">
        <v>17</v>
      </c>
      <c r="D56" s="241">
        <v>10</v>
      </c>
      <c r="E56" s="236" t="s">
        <v>188</v>
      </c>
      <c r="F56" s="236" t="s">
        <v>114</v>
      </c>
      <c r="G56" s="236" t="s">
        <v>114</v>
      </c>
      <c r="H56" s="236" t="s">
        <v>114</v>
      </c>
      <c r="I56" s="236" t="s">
        <v>114</v>
      </c>
      <c r="J56" s="157"/>
    </row>
    <row r="57" spans="1:10" ht="14.25" customHeight="1">
      <c r="A57" s="158" t="s">
        <v>539</v>
      </c>
      <c r="B57" s="539">
        <v>-97</v>
      </c>
      <c r="C57" s="263">
        <v>-83</v>
      </c>
      <c r="D57" s="263">
        <v>2</v>
      </c>
      <c r="E57" s="263">
        <v>11</v>
      </c>
      <c r="F57" s="242" t="s">
        <v>114</v>
      </c>
      <c r="G57" s="242" t="s">
        <v>114</v>
      </c>
      <c r="H57" s="242" t="s">
        <v>114</v>
      </c>
      <c r="I57" s="242" t="s">
        <v>114</v>
      </c>
      <c r="J57" s="161"/>
    </row>
    <row r="58" spans="1:10" ht="14.25" customHeight="1">
      <c r="A58" s="177" t="s">
        <v>18</v>
      </c>
      <c r="B58" s="540"/>
      <c r="C58" s="541"/>
      <c r="D58" s="173">
        <v>33</v>
      </c>
      <c r="E58" s="173">
        <v>11</v>
      </c>
      <c r="F58" s="245" t="s">
        <v>114</v>
      </c>
      <c r="G58" s="245" t="s">
        <v>114</v>
      </c>
      <c r="H58" s="245" t="s">
        <v>114</v>
      </c>
      <c r="I58" s="245" t="s">
        <v>114</v>
      </c>
      <c r="J58" s="166"/>
    </row>
    <row r="59" ht="10.5">
      <c r="A59" s="121" t="s">
        <v>61</v>
      </c>
    </row>
    <row r="60" ht="8.25" customHeight="1"/>
    <row r="61" ht="14.25">
      <c r="A61" s="133" t="s">
        <v>39</v>
      </c>
    </row>
    <row r="62" ht="8.25" customHeight="1">
      <c r="D62" s="122" t="s">
        <v>12</v>
      </c>
    </row>
    <row r="63" spans="1:4" ht="21.75" thickBot="1">
      <c r="A63" s="179" t="s">
        <v>34</v>
      </c>
      <c r="B63" s="180" t="s">
        <v>69</v>
      </c>
      <c r="C63" s="181" t="s">
        <v>70</v>
      </c>
      <c r="D63" s="182" t="s">
        <v>50</v>
      </c>
    </row>
    <row r="64" spans="1:4" ht="14.25" customHeight="1" thickTop="1">
      <c r="A64" s="183" t="s">
        <v>35</v>
      </c>
      <c r="B64" s="146">
        <v>2575</v>
      </c>
      <c r="C64" s="147">
        <v>2249</v>
      </c>
      <c r="D64" s="167">
        <v>-326</v>
      </c>
    </row>
    <row r="65" spans="1:4" ht="14.25" customHeight="1">
      <c r="A65" s="184" t="s">
        <v>36</v>
      </c>
      <c r="B65" s="155">
        <v>1744</v>
      </c>
      <c r="C65" s="156">
        <v>1552</v>
      </c>
      <c r="D65" s="157">
        <v>-192</v>
      </c>
    </row>
    <row r="66" spans="1:4" ht="14.25" customHeight="1">
      <c r="A66" s="185" t="s">
        <v>37</v>
      </c>
      <c r="B66" s="159">
        <v>5456</v>
      </c>
      <c r="C66" s="160">
        <v>5194</v>
      </c>
      <c r="D66" s="161">
        <v>-262</v>
      </c>
    </row>
    <row r="67" spans="1:4" ht="14.25" customHeight="1">
      <c r="A67" s="186" t="s">
        <v>38</v>
      </c>
      <c r="B67" s="187">
        <v>9775</v>
      </c>
      <c r="C67" s="164">
        <v>8995</v>
      </c>
      <c r="D67" s="166">
        <v>-780</v>
      </c>
    </row>
    <row r="68" spans="1:4" ht="10.5">
      <c r="A68" s="121" t="s">
        <v>58</v>
      </c>
      <c r="B68" s="188"/>
      <c r="C68" s="188"/>
      <c r="D68" s="188"/>
    </row>
    <row r="69" spans="1:4" ht="8.25" customHeight="1">
      <c r="A69" s="189"/>
      <c r="B69" s="188"/>
      <c r="C69" s="188"/>
      <c r="D69" s="188"/>
    </row>
    <row r="70" ht="14.25">
      <c r="A70" s="133" t="s">
        <v>57</v>
      </c>
    </row>
    <row r="71" ht="8.25" customHeight="1">
      <c r="A71" s="133"/>
    </row>
    <row r="72" spans="1:11" ht="21.75" thickBot="1">
      <c r="A72" s="179" t="s">
        <v>33</v>
      </c>
      <c r="B72" s="180" t="s">
        <v>69</v>
      </c>
      <c r="C72" s="181" t="s">
        <v>70</v>
      </c>
      <c r="D72" s="181" t="s">
        <v>50</v>
      </c>
      <c r="E72" s="190" t="s">
        <v>31</v>
      </c>
      <c r="F72" s="182" t="s">
        <v>32</v>
      </c>
      <c r="G72" s="807" t="s">
        <v>40</v>
      </c>
      <c r="H72" s="808"/>
      <c r="I72" s="180" t="s">
        <v>69</v>
      </c>
      <c r="J72" s="181" t="s">
        <v>70</v>
      </c>
      <c r="K72" s="182" t="s">
        <v>50</v>
      </c>
    </row>
    <row r="73" spans="1:11" ht="14.25" customHeight="1" thickTop="1">
      <c r="A73" s="183" t="s">
        <v>25</v>
      </c>
      <c r="B73" s="191">
        <v>9.2</v>
      </c>
      <c r="C73" s="192">
        <v>8.62</v>
      </c>
      <c r="D73" s="192">
        <v>-0.58</v>
      </c>
      <c r="E73" s="193">
        <v>-13.36</v>
      </c>
      <c r="F73" s="194" t="s">
        <v>147</v>
      </c>
      <c r="G73" s="877" t="s">
        <v>76</v>
      </c>
      <c r="H73" s="878"/>
      <c r="I73" s="195" t="s">
        <v>114</v>
      </c>
      <c r="J73" s="483" t="s">
        <v>114</v>
      </c>
      <c r="K73" s="197" t="s">
        <v>114</v>
      </c>
    </row>
    <row r="74" spans="1:11" ht="14.25" customHeight="1">
      <c r="A74" s="542" t="s">
        <v>26</v>
      </c>
      <c r="B74" s="198">
        <v>25.61</v>
      </c>
      <c r="C74" s="199">
        <v>27.61</v>
      </c>
      <c r="D74" s="199">
        <v>2</v>
      </c>
      <c r="E74" s="200">
        <v>-18.36</v>
      </c>
      <c r="F74" s="201" t="s">
        <v>145</v>
      </c>
      <c r="G74" s="875" t="s">
        <v>77</v>
      </c>
      <c r="H74" s="876"/>
      <c r="I74" s="198" t="s">
        <v>114</v>
      </c>
      <c r="J74" s="199" t="s">
        <v>114</v>
      </c>
      <c r="K74" s="203" t="s">
        <v>114</v>
      </c>
    </row>
    <row r="75" spans="1:11" ht="14.25" customHeight="1">
      <c r="A75" s="184" t="s">
        <v>27</v>
      </c>
      <c r="B75" s="204">
        <v>3.7</v>
      </c>
      <c r="C75" s="202">
        <v>4.1</v>
      </c>
      <c r="D75" s="202">
        <v>0.4</v>
      </c>
      <c r="E75" s="205">
        <v>25</v>
      </c>
      <c r="F75" s="206">
        <v>35</v>
      </c>
      <c r="G75" s="875" t="s">
        <v>80</v>
      </c>
      <c r="H75" s="876"/>
      <c r="I75" s="198" t="s">
        <v>114</v>
      </c>
      <c r="J75" s="199" t="s">
        <v>114</v>
      </c>
      <c r="K75" s="203" t="s">
        <v>114</v>
      </c>
    </row>
    <row r="76" spans="1:11" ht="14.25" customHeight="1">
      <c r="A76" s="184" t="s">
        <v>28</v>
      </c>
      <c r="B76" s="207" t="s">
        <v>188</v>
      </c>
      <c r="C76" s="202" t="s">
        <v>188</v>
      </c>
      <c r="D76" s="202" t="s">
        <v>188</v>
      </c>
      <c r="E76" s="205">
        <v>350</v>
      </c>
      <c r="F76" s="208"/>
      <c r="G76" s="802"/>
      <c r="H76" s="803"/>
      <c r="I76" s="198"/>
      <c r="J76" s="202"/>
      <c r="K76" s="203"/>
    </row>
    <row r="77" spans="1:11" ht="14.25" customHeight="1">
      <c r="A77" s="184" t="s">
        <v>29</v>
      </c>
      <c r="B77" s="209">
        <v>0.88</v>
      </c>
      <c r="C77" s="199">
        <v>0.86</v>
      </c>
      <c r="D77" s="199">
        <v>-0.02</v>
      </c>
      <c r="E77" s="210"/>
      <c r="F77" s="211"/>
      <c r="G77" s="802"/>
      <c r="H77" s="803"/>
      <c r="I77" s="198"/>
      <c r="J77" s="202"/>
      <c r="K77" s="203"/>
    </row>
    <row r="78" spans="1:11" ht="14.25" customHeight="1">
      <c r="A78" s="212" t="s">
        <v>30</v>
      </c>
      <c r="B78" s="213">
        <v>87.8</v>
      </c>
      <c r="C78" s="214">
        <v>90.2</v>
      </c>
      <c r="D78" s="214">
        <v>2.4</v>
      </c>
      <c r="E78" s="215"/>
      <c r="F78" s="216"/>
      <c r="G78" s="839"/>
      <c r="H78" s="840"/>
      <c r="I78" s="217"/>
      <c r="J78" s="214"/>
      <c r="K78" s="218"/>
    </row>
    <row r="79" ht="10.5">
      <c r="A79" s="121" t="s">
        <v>64</v>
      </c>
    </row>
    <row r="80" ht="10.5">
      <c r="A80" s="121" t="s">
        <v>65</v>
      </c>
    </row>
    <row r="81" ht="10.5">
      <c r="A81" s="121" t="s">
        <v>63</v>
      </c>
    </row>
    <row r="82" ht="10.5" customHeight="1">
      <c r="A82" s="121" t="s">
        <v>215</v>
      </c>
    </row>
  </sheetData>
  <sheetProtection/>
  <mergeCells count="43">
    <mergeCell ref="A34:A35"/>
    <mergeCell ref="B34:B35"/>
    <mergeCell ref="C34:C35"/>
    <mergeCell ref="A52:A53"/>
    <mergeCell ref="B52:B53"/>
    <mergeCell ref="C52:C53"/>
    <mergeCell ref="D52:D53"/>
    <mergeCell ref="E52:E53"/>
    <mergeCell ref="H52:H53"/>
    <mergeCell ref="J52:J53"/>
    <mergeCell ref="F52:F53"/>
    <mergeCell ref="G52:G53"/>
    <mergeCell ref="I52:I53"/>
    <mergeCell ref="I18:I19"/>
    <mergeCell ref="D18:D19"/>
    <mergeCell ref="E18:E19"/>
    <mergeCell ref="F18:F19"/>
    <mergeCell ref="H34:H35"/>
    <mergeCell ref="I34:I35"/>
    <mergeCell ref="G34:G35"/>
    <mergeCell ref="H18:H19"/>
    <mergeCell ref="B8:B9"/>
    <mergeCell ref="G18:G19"/>
    <mergeCell ref="D34:D35"/>
    <mergeCell ref="E34:E35"/>
    <mergeCell ref="G8:G9"/>
    <mergeCell ref="F8:F9"/>
    <mergeCell ref="G72:H72"/>
    <mergeCell ref="F34:F35"/>
    <mergeCell ref="A8:A9"/>
    <mergeCell ref="H8:H9"/>
    <mergeCell ref="A18:A19"/>
    <mergeCell ref="B18:B19"/>
    <mergeCell ref="C18:C19"/>
    <mergeCell ref="D8:D9"/>
    <mergeCell ref="C8:C9"/>
    <mergeCell ref="E8:E9"/>
    <mergeCell ref="G74:H74"/>
    <mergeCell ref="G73:H73"/>
    <mergeCell ref="G78:H78"/>
    <mergeCell ref="G77:H77"/>
    <mergeCell ref="G76:H76"/>
    <mergeCell ref="G75:H75"/>
  </mergeCells>
  <printOptions/>
  <pageMargins left="0.4330708661417323" right="0.3937007874015748" top="0.5905511811023623" bottom="0.31496062992125984" header="0.4330708661417323" footer="0.1968503937007874"/>
  <pageSetup horizontalDpi="300" verticalDpi="300" orientation="portrait" paperSize="9" scale="75"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17.xml><?xml version="1.0" encoding="utf-8"?>
<worksheet xmlns="http://schemas.openxmlformats.org/spreadsheetml/2006/main" xmlns:r="http://schemas.openxmlformats.org/officeDocument/2006/relationships">
  <dimension ref="A1:M90"/>
  <sheetViews>
    <sheetView view="pageBreakPreview" zoomScale="110" zoomScaleSheetLayoutView="110" zoomScalePageLayoutView="0" workbookViewId="0" topLeftCell="A58">
      <selection activeCell="D21" sqref="D21"/>
    </sheetView>
  </sheetViews>
  <sheetFormatPr defaultColWidth="9.00390625" defaultRowHeight="13.5" customHeight="1"/>
  <cols>
    <col min="1" max="1" width="20.125" style="4" customWidth="1"/>
    <col min="2" max="11" width="9.00390625" style="4" customWidth="1"/>
    <col min="12"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661</v>
      </c>
      <c r="B4" s="7"/>
      <c r="G4" s="8" t="s">
        <v>51</v>
      </c>
      <c r="H4" s="9" t="s">
        <v>52</v>
      </c>
      <c r="I4" s="10" t="s">
        <v>53</v>
      </c>
      <c r="J4" s="11" t="s">
        <v>54</v>
      </c>
    </row>
    <row r="5" spans="7:10" ht="13.5" customHeight="1" thickTop="1">
      <c r="G5" s="12">
        <v>4034</v>
      </c>
      <c r="H5" s="13">
        <v>6161</v>
      </c>
      <c r="I5" s="14">
        <v>728</v>
      </c>
      <c r="J5" s="15">
        <v>10923</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19718</v>
      </c>
      <c r="C10" s="19">
        <v>18904</v>
      </c>
      <c r="D10" s="19">
        <v>815</v>
      </c>
      <c r="E10" s="19">
        <v>607</v>
      </c>
      <c r="F10" s="19">
        <v>578</v>
      </c>
      <c r="G10" s="19">
        <v>22852</v>
      </c>
      <c r="H10" s="20" t="s">
        <v>660</v>
      </c>
    </row>
    <row r="11" spans="1:8" ht="13.5" customHeight="1">
      <c r="A11" s="21" t="s">
        <v>659</v>
      </c>
      <c r="B11" s="22">
        <v>105</v>
      </c>
      <c r="C11" s="23">
        <v>86</v>
      </c>
      <c r="D11" s="23">
        <v>19</v>
      </c>
      <c r="E11" s="23">
        <v>17</v>
      </c>
      <c r="F11" s="24" t="s">
        <v>73</v>
      </c>
      <c r="G11" s="23">
        <v>0</v>
      </c>
      <c r="H11" s="25"/>
    </row>
    <row r="12" spans="1:8" ht="13.5" customHeight="1">
      <c r="A12" s="21" t="s">
        <v>87</v>
      </c>
      <c r="B12" s="22">
        <v>56</v>
      </c>
      <c r="C12" s="23">
        <v>56</v>
      </c>
      <c r="D12" s="23">
        <v>0</v>
      </c>
      <c r="E12" s="23">
        <v>0</v>
      </c>
      <c r="F12" s="24" t="s">
        <v>73</v>
      </c>
      <c r="G12" s="24" t="s">
        <v>73</v>
      </c>
      <c r="H12" s="25"/>
    </row>
    <row r="13" spans="1:8" ht="13.5" customHeight="1">
      <c r="A13" s="26"/>
      <c r="B13" s="27"/>
      <c r="C13" s="28"/>
      <c r="D13" s="28"/>
      <c r="E13" s="28"/>
      <c r="F13" s="28"/>
      <c r="G13" s="28"/>
      <c r="H13" s="29"/>
    </row>
    <row r="14" spans="1:8" ht="13.5" customHeight="1">
      <c r="A14" s="30" t="s">
        <v>1</v>
      </c>
      <c r="B14" s="31">
        <v>19872</v>
      </c>
      <c r="C14" s="32">
        <v>19037</v>
      </c>
      <c r="D14" s="32">
        <v>834</v>
      </c>
      <c r="E14" s="32">
        <v>625</v>
      </c>
      <c r="F14" s="33"/>
      <c r="G14" s="32">
        <v>22853</v>
      </c>
      <c r="H14" s="34"/>
    </row>
    <row r="15" spans="1:8" ht="13.5" customHeight="1">
      <c r="A15" s="35" t="s">
        <v>66</v>
      </c>
      <c r="B15" s="36"/>
      <c r="C15" s="36"/>
      <c r="D15" s="36"/>
      <c r="E15" s="36"/>
      <c r="F15" s="36"/>
      <c r="G15" s="36"/>
      <c r="H15" s="37"/>
    </row>
    <row r="16" ht="9.75" customHeight="1"/>
    <row r="17" ht="14.25">
      <c r="A17" s="16" t="s">
        <v>10</v>
      </c>
    </row>
    <row r="18" spans="9:12" ht="10.5">
      <c r="I18" s="5" t="s">
        <v>12</v>
      </c>
      <c r="K18" s="5"/>
      <c r="L18" s="5"/>
    </row>
    <row r="19" spans="1:9" ht="13.5" customHeight="1">
      <c r="A19" s="819" t="s">
        <v>0</v>
      </c>
      <c r="B19" s="821" t="s">
        <v>43</v>
      </c>
      <c r="C19" s="823" t="s">
        <v>44</v>
      </c>
      <c r="D19" s="823" t="s">
        <v>45</v>
      </c>
      <c r="E19" s="827" t="s">
        <v>46</v>
      </c>
      <c r="F19" s="823" t="s">
        <v>55</v>
      </c>
      <c r="G19" s="823" t="s">
        <v>11</v>
      </c>
      <c r="H19" s="827" t="s">
        <v>41</v>
      </c>
      <c r="I19" s="829" t="s">
        <v>8</v>
      </c>
    </row>
    <row r="20" spans="1:9" ht="13.5" customHeight="1" thickBot="1">
      <c r="A20" s="820"/>
      <c r="B20" s="822"/>
      <c r="C20" s="824"/>
      <c r="D20" s="824"/>
      <c r="E20" s="828"/>
      <c r="F20" s="832"/>
      <c r="G20" s="832"/>
      <c r="H20" s="831"/>
      <c r="I20" s="830"/>
    </row>
    <row r="21" spans="1:9" ht="13.5" customHeight="1" thickTop="1">
      <c r="A21" s="17" t="s">
        <v>76</v>
      </c>
      <c r="B21" s="38">
        <v>295</v>
      </c>
      <c r="C21" s="39">
        <v>216</v>
      </c>
      <c r="D21" s="39">
        <v>79</v>
      </c>
      <c r="E21" s="40">
        <v>765</v>
      </c>
      <c r="F21" s="39">
        <v>4</v>
      </c>
      <c r="G21" s="39">
        <v>579</v>
      </c>
      <c r="H21" s="40">
        <v>11</v>
      </c>
      <c r="I21" s="41" t="s">
        <v>89</v>
      </c>
    </row>
    <row r="22" spans="1:9" ht="13.5" customHeight="1">
      <c r="A22" s="21" t="s">
        <v>648</v>
      </c>
      <c r="B22" s="42">
        <v>1692</v>
      </c>
      <c r="C22" s="43">
        <v>1675</v>
      </c>
      <c r="D22" s="43">
        <v>17</v>
      </c>
      <c r="E22" s="44">
        <v>1469</v>
      </c>
      <c r="F22" s="43">
        <v>489</v>
      </c>
      <c r="G22" s="44">
        <v>1041</v>
      </c>
      <c r="H22" s="44">
        <v>575</v>
      </c>
      <c r="I22" s="45" t="s">
        <v>89</v>
      </c>
    </row>
    <row r="23" spans="1:9" ht="13.5" customHeight="1">
      <c r="A23" s="21" t="s">
        <v>533</v>
      </c>
      <c r="B23" s="42">
        <v>3010</v>
      </c>
      <c r="C23" s="43">
        <v>2677</v>
      </c>
      <c r="D23" s="43">
        <v>333</v>
      </c>
      <c r="E23" s="43">
        <v>333</v>
      </c>
      <c r="F23" s="43">
        <v>127</v>
      </c>
      <c r="G23" s="46" t="s">
        <v>73</v>
      </c>
      <c r="H23" s="46" t="s">
        <v>73</v>
      </c>
      <c r="I23" s="47"/>
    </row>
    <row r="24" spans="1:9" ht="13.5" customHeight="1">
      <c r="A24" s="21" t="s">
        <v>532</v>
      </c>
      <c r="B24" s="42">
        <v>214</v>
      </c>
      <c r="C24" s="43">
        <v>203</v>
      </c>
      <c r="D24" s="43">
        <v>11</v>
      </c>
      <c r="E24" s="43">
        <v>11</v>
      </c>
      <c r="F24" s="43">
        <v>82</v>
      </c>
      <c r="G24" s="43">
        <v>58</v>
      </c>
      <c r="H24" s="43">
        <v>20</v>
      </c>
      <c r="I24" s="47"/>
    </row>
    <row r="25" spans="1:9" ht="13.5" customHeight="1">
      <c r="A25" s="21" t="s">
        <v>161</v>
      </c>
      <c r="B25" s="42">
        <v>11</v>
      </c>
      <c r="C25" s="43">
        <v>11</v>
      </c>
      <c r="D25" s="43">
        <v>1</v>
      </c>
      <c r="E25" s="43">
        <v>1</v>
      </c>
      <c r="F25" s="43">
        <v>0</v>
      </c>
      <c r="G25" s="46" t="s">
        <v>73</v>
      </c>
      <c r="H25" s="46" t="s">
        <v>73</v>
      </c>
      <c r="I25" s="47"/>
    </row>
    <row r="26" spans="1:9" ht="13.5" customHeight="1">
      <c r="A26" s="21" t="s">
        <v>140</v>
      </c>
      <c r="B26" s="42">
        <v>323</v>
      </c>
      <c r="C26" s="43">
        <v>321</v>
      </c>
      <c r="D26" s="43">
        <v>1</v>
      </c>
      <c r="E26" s="43">
        <v>1</v>
      </c>
      <c r="F26" s="43">
        <v>80</v>
      </c>
      <c r="G26" s="46" t="s">
        <v>73</v>
      </c>
      <c r="H26" s="46" t="s">
        <v>73</v>
      </c>
      <c r="I26" s="47"/>
    </row>
    <row r="27" spans="1:9" ht="13.5" customHeight="1">
      <c r="A27" s="21" t="s">
        <v>658</v>
      </c>
      <c r="B27" s="42">
        <v>2778</v>
      </c>
      <c r="C27" s="43">
        <v>2581</v>
      </c>
      <c r="D27" s="43">
        <v>197</v>
      </c>
      <c r="E27" s="43">
        <v>197</v>
      </c>
      <c r="F27" s="43">
        <v>374</v>
      </c>
      <c r="G27" s="46" t="s">
        <v>73</v>
      </c>
      <c r="H27" s="46" t="s">
        <v>73</v>
      </c>
      <c r="I27" s="47"/>
    </row>
    <row r="28" spans="1:9" ht="13.5" customHeight="1">
      <c r="A28" s="21" t="s">
        <v>657</v>
      </c>
      <c r="B28" s="42">
        <v>41</v>
      </c>
      <c r="C28" s="43">
        <v>39</v>
      </c>
      <c r="D28" s="43">
        <v>2</v>
      </c>
      <c r="E28" s="43">
        <v>2</v>
      </c>
      <c r="F28" s="43">
        <v>31</v>
      </c>
      <c r="G28" s="46" t="s">
        <v>73</v>
      </c>
      <c r="H28" s="46" t="s">
        <v>73</v>
      </c>
      <c r="I28" s="47"/>
    </row>
    <row r="29" spans="1:9" ht="13.5" customHeight="1">
      <c r="A29" s="21" t="s">
        <v>238</v>
      </c>
      <c r="B29" s="42">
        <v>29</v>
      </c>
      <c r="C29" s="43">
        <v>14</v>
      </c>
      <c r="D29" s="43">
        <v>15</v>
      </c>
      <c r="E29" s="43">
        <v>15</v>
      </c>
      <c r="F29" s="46" t="s">
        <v>73</v>
      </c>
      <c r="G29" s="46" t="s">
        <v>73</v>
      </c>
      <c r="H29" s="46" t="s">
        <v>73</v>
      </c>
      <c r="I29" s="47"/>
    </row>
    <row r="30" spans="1:9" ht="13.5" customHeight="1">
      <c r="A30" s="21" t="s">
        <v>79</v>
      </c>
      <c r="B30" s="42">
        <v>314</v>
      </c>
      <c r="C30" s="43">
        <v>276</v>
      </c>
      <c r="D30" s="43">
        <v>38</v>
      </c>
      <c r="E30" s="43">
        <v>31</v>
      </c>
      <c r="F30" s="43">
        <v>151</v>
      </c>
      <c r="G30" s="43">
        <v>1080</v>
      </c>
      <c r="H30" s="43">
        <v>820</v>
      </c>
      <c r="I30" s="47"/>
    </row>
    <row r="31" spans="1:9" ht="13.5" customHeight="1">
      <c r="A31" s="21" t="s">
        <v>168</v>
      </c>
      <c r="B31" s="42">
        <v>1868</v>
      </c>
      <c r="C31" s="43">
        <v>1798</v>
      </c>
      <c r="D31" s="43">
        <v>70</v>
      </c>
      <c r="E31" s="43">
        <v>70</v>
      </c>
      <c r="F31" s="43">
        <v>472</v>
      </c>
      <c r="G31" s="43">
        <v>8934</v>
      </c>
      <c r="H31" s="43">
        <v>9050</v>
      </c>
      <c r="I31" s="47" t="s">
        <v>931</v>
      </c>
    </row>
    <row r="32" spans="1:9" ht="13.5" customHeight="1">
      <c r="A32" s="21" t="s">
        <v>647</v>
      </c>
      <c r="B32" s="42">
        <v>179</v>
      </c>
      <c r="C32" s="43">
        <v>177</v>
      </c>
      <c r="D32" s="43">
        <v>2</v>
      </c>
      <c r="E32" s="43">
        <v>2</v>
      </c>
      <c r="F32" s="43">
        <v>102</v>
      </c>
      <c r="G32" s="43">
        <v>1701</v>
      </c>
      <c r="H32" s="43">
        <v>1686</v>
      </c>
      <c r="I32" s="47"/>
    </row>
    <row r="33" spans="1:9" ht="13.5" customHeight="1">
      <c r="A33" s="21" t="s">
        <v>646</v>
      </c>
      <c r="B33" s="42">
        <v>334</v>
      </c>
      <c r="C33" s="43">
        <v>327</v>
      </c>
      <c r="D33" s="43">
        <v>7</v>
      </c>
      <c r="E33" s="43">
        <v>5</v>
      </c>
      <c r="F33" s="43">
        <v>210</v>
      </c>
      <c r="G33" s="43">
        <v>2361</v>
      </c>
      <c r="H33" s="43">
        <v>2330</v>
      </c>
      <c r="I33" s="47"/>
    </row>
    <row r="34" spans="1:9" ht="13.5" customHeight="1">
      <c r="A34" s="21" t="s">
        <v>645</v>
      </c>
      <c r="B34" s="42">
        <v>25</v>
      </c>
      <c r="C34" s="43">
        <v>24</v>
      </c>
      <c r="D34" s="43">
        <v>1</v>
      </c>
      <c r="E34" s="43">
        <v>1</v>
      </c>
      <c r="F34" s="43">
        <v>16</v>
      </c>
      <c r="G34" s="43">
        <v>101</v>
      </c>
      <c r="H34" s="43">
        <v>93</v>
      </c>
      <c r="I34" s="47" t="s">
        <v>932</v>
      </c>
    </row>
    <row r="35" spans="1:9" ht="13.5" customHeight="1">
      <c r="A35" s="21" t="s">
        <v>644</v>
      </c>
      <c r="B35" s="42">
        <v>161</v>
      </c>
      <c r="C35" s="43">
        <v>161</v>
      </c>
      <c r="D35" s="43">
        <v>0</v>
      </c>
      <c r="E35" s="43">
        <v>0</v>
      </c>
      <c r="F35" s="43">
        <v>126</v>
      </c>
      <c r="G35" s="43">
        <v>693</v>
      </c>
      <c r="H35" s="46" t="s">
        <v>73</v>
      </c>
      <c r="I35" s="47"/>
    </row>
    <row r="36" spans="1:9" ht="13.5" customHeight="1">
      <c r="A36" s="30" t="s">
        <v>15</v>
      </c>
      <c r="B36" s="48"/>
      <c r="C36" s="49"/>
      <c r="D36" s="49"/>
      <c r="E36" s="50">
        <f>SUM(E21:E35)</f>
        <v>2903</v>
      </c>
      <c r="F36" s="51"/>
      <c r="G36" s="246">
        <f>SUM(G21:G35)</f>
        <v>16548</v>
      </c>
      <c r="H36" s="50">
        <f>SUM(H21:H35)</f>
        <v>14585</v>
      </c>
      <c r="I36" s="52"/>
    </row>
    <row r="37" ht="10.5">
      <c r="A37" s="4" t="s">
        <v>60</v>
      </c>
    </row>
    <row r="38" ht="10.5">
      <c r="A38" s="4" t="s">
        <v>62</v>
      </c>
    </row>
    <row r="39" ht="10.5">
      <c r="A39" s="4" t="s">
        <v>49</v>
      </c>
    </row>
    <row r="40" ht="10.5">
      <c r="A40" s="4" t="s">
        <v>48</v>
      </c>
    </row>
    <row r="41" ht="9.75" customHeight="1"/>
    <row r="42" ht="14.25">
      <c r="A42" s="16" t="s">
        <v>13</v>
      </c>
    </row>
    <row r="43" spans="9:10" ht="10.5">
      <c r="I43" s="5" t="s">
        <v>12</v>
      </c>
      <c r="J43" s="5"/>
    </row>
    <row r="44" spans="1:9" ht="13.5" customHeight="1">
      <c r="A44" s="819" t="s">
        <v>14</v>
      </c>
      <c r="B44" s="821" t="s">
        <v>43</v>
      </c>
      <c r="C44" s="823" t="s">
        <v>44</v>
      </c>
      <c r="D44" s="823" t="s">
        <v>45</v>
      </c>
      <c r="E44" s="827" t="s">
        <v>46</v>
      </c>
      <c r="F44" s="823" t="s">
        <v>55</v>
      </c>
      <c r="G44" s="823" t="s">
        <v>11</v>
      </c>
      <c r="H44" s="827" t="s">
        <v>42</v>
      </c>
      <c r="I44" s="829" t="s">
        <v>8</v>
      </c>
    </row>
    <row r="45" spans="1:9" ht="13.5" customHeight="1" thickBot="1">
      <c r="A45" s="820"/>
      <c r="B45" s="822"/>
      <c r="C45" s="824"/>
      <c r="D45" s="824"/>
      <c r="E45" s="828"/>
      <c r="F45" s="832"/>
      <c r="G45" s="832"/>
      <c r="H45" s="831"/>
      <c r="I45" s="830"/>
    </row>
    <row r="46" spans="1:9" ht="13.5" customHeight="1" thickTop="1">
      <c r="A46" s="17" t="s">
        <v>656</v>
      </c>
      <c r="B46" s="38">
        <v>182</v>
      </c>
      <c r="C46" s="39">
        <v>182</v>
      </c>
      <c r="D46" s="39">
        <v>0</v>
      </c>
      <c r="E46" s="39">
        <v>0</v>
      </c>
      <c r="F46" s="53" t="s">
        <v>73</v>
      </c>
      <c r="G46" s="39">
        <v>329</v>
      </c>
      <c r="H46" s="39">
        <v>214</v>
      </c>
      <c r="I46" s="54"/>
    </row>
    <row r="47" spans="1:9" ht="13.5" customHeight="1">
      <c r="A47" s="17" t="s">
        <v>655</v>
      </c>
      <c r="B47" s="55">
        <v>126</v>
      </c>
      <c r="C47" s="56">
        <v>126</v>
      </c>
      <c r="D47" s="56">
        <v>0</v>
      </c>
      <c r="E47" s="56">
        <v>0</v>
      </c>
      <c r="F47" s="57" t="s">
        <v>73</v>
      </c>
      <c r="G47" s="57" t="s">
        <v>73</v>
      </c>
      <c r="H47" s="57" t="s">
        <v>73</v>
      </c>
      <c r="I47" s="58"/>
    </row>
    <row r="48" spans="1:9" ht="13.5" customHeight="1">
      <c r="A48" s="17" t="s">
        <v>537</v>
      </c>
      <c r="B48" s="55">
        <v>12495</v>
      </c>
      <c r="C48" s="56">
        <v>12228</v>
      </c>
      <c r="D48" s="56">
        <v>267</v>
      </c>
      <c r="E48" s="56">
        <v>267</v>
      </c>
      <c r="F48" s="57">
        <v>3040</v>
      </c>
      <c r="G48" s="57" t="s">
        <v>73</v>
      </c>
      <c r="H48" s="57" t="s">
        <v>73</v>
      </c>
      <c r="I48" s="58" t="s">
        <v>373</v>
      </c>
    </row>
    <row r="49" spans="1:9" ht="13.5" customHeight="1">
      <c r="A49" s="17" t="s">
        <v>90</v>
      </c>
      <c r="B49" s="55">
        <v>66</v>
      </c>
      <c r="C49" s="56">
        <v>64</v>
      </c>
      <c r="D49" s="56">
        <v>2</v>
      </c>
      <c r="E49" s="56">
        <v>2</v>
      </c>
      <c r="F49" s="57" t="s">
        <v>73</v>
      </c>
      <c r="G49" s="57" t="s">
        <v>73</v>
      </c>
      <c r="H49" s="57" t="s">
        <v>73</v>
      </c>
      <c r="I49" s="58"/>
    </row>
    <row r="50" spans="1:9" ht="13.5" customHeight="1">
      <c r="A50" s="17" t="s">
        <v>88</v>
      </c>
      <c r="B50" s="55">
        <v>718</v>
      </c>
      <c r="C50" s="56">
        <v>707</v>
      </c>
      <c r="D50" s="56">
        <v>11</v>
      </c>
      <c r="E50" s="56">
        <v>640</v>
      </c>
      <c r="F50" s="57" t="s">
        <v>73</v>
      </c>
      <c r="G50" s="57" t="s">
        <v>73</v>
      </c>
      <c r="H50" s="57" t="s">
        <v>73</v>
      </c>
      <c r="I50" s="58" t="s">
        <v>89</v>
      </c>
    </row>
    <row r="51" spans="1:9" ht="13.5" customHeight="1">
      <c r="A51" s="17" t="s">
        <v>654</v>
      </c>
      <c r="B51" s="55">
        <v>262</v>
      </c>
      <c r="C51" s="56">
        <v>234</v>
      </c>
      <c r="D51" s="56">
        <v>28</v>
      </c>
      <c r="E51" s="56">
        <v>28</v>
      </c>
      <c r="F51" s="57" t="s">
        <v>73</v>
      </c>
      <c r="G51" s="57" t="s">
        <v>73</v>
      </c>
      <c r="H51" s="57" t="s">
        <v>73</v>
      </c>
      <c r="I51" s="58"/>
    </row>
    <row r="52" spans="1:9" ht="13.5" customHeight="1">
      <c r="A52" s="26" t="s">
        <v>653</v>
      </c>
      <c r="B52" s="59">
        <v>190840</v>
      </c>
      <c r="C52" s="60">
        <v>184041</v>
      </c>
      <c r="D52" s="60">
        <v>6799</v>
      </c>
      <c r="E52" s="60">
        <v>6799</v>
      </c>
      <c r="F52" s="61">
        <v>1283</v>
      </c>
      <c r="G52" s="57" t="s">
        <v>73</v>
      </c>
      <c r="H52" s="57" t="s">
        <v>73</v>
      </c>
      <c r="I52" s="62" t="s">
        <v>860</v>
      </c>
    </row>
    <row r="53" spans="1:9" ht="13.5" customHeight="1">
      <c r="A53" s="30" t="s">
        <v>16</v>
      </c>
      <c r="B53" s="48"/>
      <c r="C53" s="49"/>
      <c r="D53" s="49"/>
      <c r="E53" s="50">
        <f>SUM(E46:E52)</f>
        <v>7736</v>
      </c>
      <c r="F53" s="51"/>
      <c r="G53" s="50">
        <f>SUM(G46:G52)</f>
        <v>329</v>
      </c>
      <c r="H53" s="50">
        <f>SUM(H46:H52)</f>
        <v>214</v>
      </c>
      <c r="I53" s="63"/>
    </row>
    <row r="54" ht="9.75" customHeight="1">
      <c r="A54" s="64"/>
    </row>
    <row r="55" ht="14.25">
      <c r="A55" s="16" t="s">
        <v>56</v>
      </c>
    </row>
    <row r="56" ht="10.5">
      <c r="J56" s="5" t="s">
        <v>12</v>
      </c>
    </row>
    <row r="57" spans="1:10" ht="13.5" customHeight="1">
      <c r="A57" s="825" t="s">
        <v>17</v>
      </c>
      <c r="B57" s="821" t="s">
        <v>19</v>
      </c>
      <c r="C57" s="823" t="s">
        <v>47</v>
      </c>
      <c r="D57" s="823" t="s">
        <v>20</v>
      </c>
      <c r="E57" s="823" t="s">
        <v>21</v>
      </c>
      <c r="F57" s="823" t="s">
        <v>22</v>
      </c>
      <c r="G57" s="827" t="s">
        <v>23</v>
      </c>
      <c r="H57" s="827" t="s">
        <v>24</v>
      </c>
      <c r="I57" s="827" t="s">
        <v>59</v>
      </c>
      <c r="J57" s="829" t="s">
        <v>8</v>
      </c>
    </row>
    <row r="58" spans="1:10" ht="13.5" customHeight="1" thickBot="1">
      <c r="A58" s="826"/>
      <c r="B58" s="822"/>
      <c r="C58" s="824"/>
      <c r="D58" s="824"/>
      <c r="E58" s="824"/>
      <c r="F58" s="824"/>
      <c r="G58" s="828"/>
      <c r="H58" s="828"/>
      <c r="I58" s="831"/>
      <c r="J58" s="830"/>
    </row>
    <row r="59" spans="1:10" ht="13.5" customHeight="1" thickTop="1">
      <c r="A59" s="17" t="s">
        <v>652</v>
      </c>
      <c r="B59" s="38">
        <v>7</v>
      </c>
      <c r="C59" s="39">
        <v>133</v>
      </c>
      <c r="D59" s="39">
        <v>11</v>
      </c>
      <c r="E59" s="53" t="s">
        <v>73</v>
      </c>
      <c r="F59" s="53" t="s">
        <v>73</v>
      </c>
      <c r="G59" s="53" t="s">
        <v>73</v>
      </c>
      <c r="H59" s="53" t="s">
        <v>73</v>
      </c>
      <c r="I59" s="53" t="s">
        <v>73</v>
      </c>
      <c r="J59" s="65"/>
    </row>
    <row r="60" spans="1:10" ht="13.5" customHeight="1">
      <c r="A60" s="21" t="s">
        <v>651</v>
      </c>
      <c r="B60" s="42">
        <v>-3</v>
      </c>
      <c r="C60" s="43">
        <v>4</v>
      </c>
      <c r="D60" s="43">
        <v>12</v>
      </c>
      <c r="E60" s="46" t="s">
        <v>73</v>
      </c>
      <c r="F60" s="46" t="s">
        <v>73</v>
      </c>
      <c r="G60" s="46" t="s">
        <v>73</v>
      </c>
      <c r="H60" s="46" t="s">
        <v>73</v>
      </c>
      <c r="I60" s="46" t="s">
        <v>73</v>
      </c>
      <c r="J60" s="66"/>
    </row>
    <row r="61" spans="1:10" ht="13.5" customHeight="1">
      <c r="A61" s="21" t="s">
        <v>650</v>
      </c>
      <c r="B61" s="42">
        <v>-8</v>
      </c>
      <c r="C61" s="43">
        <v>2</v>
      </c>
      <c r="D61" s="43">
        <v>2</v>
      </c>
      <c r="E61" s="46" t="s">
        <v>73</v>
      </c>
      <c r="F61" s="46" t="s">
        <v>73</v>
      </c>
      <c r="G61" s="46" t="s">
        <v>73</v>
      </c>
      <c r="H61" s="46" t="s">
        <v>73</v>
      </c>
      <c r="I61" s="46" t="s">
        <v>73</v>
      </c>
      <c r="J61" s="66"/>
    </row>
    <row r="62" spans="1:10" ht="13.5" customHeight="1">
      <c r="A62" s="21" t="s">
        <v>951</v>
      </c>
      <c r="B62" s="42">
        <v>4</v>
      </c>
      <c r="C62" s="43">
        <v>126</v>
      </c>
      <c r="D62" s="43">
        <v>72</v>
      </c>
      <c r="E62" s="46" t="s">
        <v>73</v>
      </c>
      <c r="F62" s="46" t="s">
        <v>73</v>
      </c>
      <c r="G62" s="46" t="s">
        <v>73</v>
      </c>
      <c r="H62" s="46" t="s">
        <v>73</v>
      </c>
      <c r="I62" s="46" t="s">
        <v>73</v>
      </c>
      <c r="J62" s="66"/>
    </row>
    <row r="63" spans="1:10" ht="13.5" customHeight="1">
      <c r="A63" s="21" t="s">
        <v>649</v>
      </c>
      <c r="B63" s="42">
        <v>-30</v>
      </c>
      <c r="C63" s="43">
        <v>61</v>
      </c>
      <c r="D63" s="43">
        <v>73</v>
      </c>
      <c r="E63" s="46">
        <v>2</v>
      </c>
      <c r="F63" s="46" t="s">
        <v>73</v>
      </c>
      <c r="G63" s="46" t="s">
        <v>73</v>
      </c>
      <c r="H63" s="46" t="s">
        <v>73</v>
      </c>
      <c r="I63" s="46" t="s">
        <v>73</v>
      </c>
      <c r="J63" s="67"/>
    </row>
    <row r="64" spans="1:10" ht="13.5" customHeight="1">
      <c r="A64" s="68" t="s">
        <v>18</v>
      </c>
      <c r="B64" s="69"/>
      <c r="C64" s="51"/>
      <c r="D64" s="50">
        <f>SUM(D59:D63)</f>
        <v>170</v>
      </c>
      <c r="E64" s="544">
        <f>SUM(E59:E63)</f>
        <v>2</v>
      </c>
      <c r="F64" s="70" t="s">
        <v>73</v>
      </c>
      <c r="G64" s="70" t="s">
        <v>73</v>
      </c>
      <c r="H64" s="70" t="s">
        <v>73</v>
      </c>
      <c r="I64" s="70" t="s">
        <v>73</v>
      </c>
      <c r="J64" s="52"/>
    </row>
    <row r="65" ht="10.5">
      <c r="A65" s="4" t="s">
        <v>61</v>
      </c>
    </row>
    <row r="66" ht="9.75" customHeight="1"/>
    <row r="67" ht="14.25">
      <c r="A67" s="16" t="s">
        <v>39</v>
      </c>
    </row>
    <row r="68" ht="10.5">
      <c r="D68" s="5" t="s">
        <v>12</v>
      </c>
    </row>
    <row r="69" spans="1:4" ht="21.75" thickBot="1">
      <c r="A69" s="71" t="s">
        <v>34</v>
      </c>
      <c r="B69" s="72" t="s">
        <v>69</v>
      </c>
      <c r="C69" s="73" t="s">
        <v>70</v>
      </c>
      <c r="D69" s="74" t="s">
        <v>50</v>
      </c>
    </row>
    <row r="70" spans="1:4" ht="13.5" customHeight="1" thickTop="1">
      <c r="A70" s="75" t="s">
        <v>35</v>
      </c>
      <c r="B70" s="38">
        <v>2616</v>
      </c>
      <c r="C70" s="39">
        <v>2663</v>
      </c>
      <c r="D70" s="54">
        <f>C70-B70</f>
        <v>47</v>
      </c>
    </row>
    <row r="71" spans="1:4" ht="13.5" customHeight="1">
      <c r="A71" s="76" t="s">
        <v>36</v>
      </c>
      <c r="B71" s="42">
        <v>451</v>
      </c>
      <c r="C71" s="43">
        <v>429</v>
      </c>
      <c r="D71" s="47">
        <f>C71-B71</f>
        <v>-22</v>
      </c>
    </row>
    <row r="72" spans="1:4" ht="13.5" customHeight="1">
      <c r="A72" s="77" t="s">
        <v>37</v>
      </c>
      <c r="B72" s="59">
        <v>3797</v>
      </c>
      <c r="C72" s="60">
        <v>3815</v>
      </c>
      <c r="D72" s="78">
        <f>C72-B72</f>
        <v>18</v>
      </c>
    </row>
    <row r="73" spans="1:4" ht="13.5" customHeight="1">
      <c r="A73" s="79" t="s">
        <v>38</v>
      </c>
      <c r="B73" s="80">
        <f>SUM(B70:B72)</f>
        <v>6864</v>
      </c>
      <c r="C73" s="50">
        <f>SUM(C70:C72)</f>
        <v>6907</v>
      </c>
      <c r="D73" s="52">
        <f>C73-B73</f>
        <v>43</v>
      </c>
    </row>
    <row r="74" spans="1:4" ht="10.5">
      <c r="A74" s="4" t="s">
        <v>58</v>
      </c>
      <c r="B74" s="81"/>
      <c r="C74" s="81"/>
      <c r="D74" s="81"/>
    </row>
    <row r="75" spans="1:4" ht="9.75" customHeight="1">
      <c r="A75" s="82"/>
      <c r="B75" s="81"/>
      <c r="C75" s="81"/>
      <c r="D75" s="81"/>
    </row>
    <row r="76" ht="14.25">
      <c r="A76" s="16" t="s">
        <v>57</v>
      </c>
    </row>
    <row r="77" ht="10.5" customHeight="1">
      <c r="A77" s="16"/>
    </row>
    <row r="78" spans="1:11" ht="21.75" thickBot="1">
      <c r="A78" s="71" t="s">
        <v>33</v>
      </c>
      <c r="B78" s="72" t="s">
        <v>69</v>
      </c>
      <c r="C78" s="73" t="s">
        <v>70</v>
      </c>
      <c r="D78" s="73" t="s">
        <v>50</v>
      </c>
      <c r="E78" s="83" t="s">
        <v>31</v>
      </c>
      <c r="F78" s="74" t="s">
        <v>32</v>
      </c>
      <c r="G78" s="834" t="s">
        <v>40</v>
      </c>
      <c r="H78" s="835"/>
      <c r="I78" s="72" t="s">
        <v>69</v>
      </c>
      <c r="J78" s="73" t="s">
        <v>70</v>
      </c>
      <c r="K78" s="74" t="s">
        <v>50</v>
      </c>
    </row>
    <row r="79" spans="1:11" ht="13.5" customHeight="1" thickTop="1">
      <c r="A79" s="75" t="s">
        <v>25</v>
      </c>
      <c r="B79" s="84">
        <v>7</v>
      </c>
      <c r="C79" s="85">
        <v>5.71</v>
      </c>
      <c r="D79" s="85">
        <f aca="true" t="shared" si="0" ref="D79:D84">C79-B79</f>
        <v>-1.29</v>
      </c>
      <c r="E79" s="86">
        <v>-13.19</v>
      </c>
      <c r="F79" s="87">
        <v>-20</v>
      </c>
      <c r="G79" s="857" t="s">
        <v>76</v>
      </c>
      <c r="H79" s="858"/>
      <c r="I79" s="88" t="s">
        <v>73</v>
      </c>
      <c r="J79" s="89" t="s">
        <v>73</v>
      </c>
      <c r="K79" s="90" t="s">
        <v>73</v>
      </c>
    </row>
    <row r="80" spans="1:11" ht="13.5" customHeight="1">
      <c r="A80" s="76" t="s">
        <v>26</v>
      </c>
      <c r="B80" s="91">
        <v>34.25</v>
      </c>
      <c r="C80" s="92">
        <v>32.31</v>
      </c>
      <c r="D80" s="92">
        <f t="shared" si="0"/>
        <v>-1.9399999999999977</v>
      </c>
      <c r="E80" s="93">
        <v>-18.19</v>
      </c>
      <c r="F80" s="94">
        <v>-40</v>
      </c>
      <c r="G80" s="855" t="s">
        <v>648</v>
      </c>
      <c r="H80" s="856"/>
      <c r="I80" s="95" t="s">
        <v>73</v>
      </c>
      <c r="J80" s="96" t="s">
        <v>73</v>
      </c>
      <c r="K80" s="97" t="s">
        <v>73</v>
      </c>
    </row>
    <row r="81" spans="1:11" ht="13.5" customHeight="1">
      <c r="A81" s="76" t="s">
        <v>27</v>
      </c>
      <c r="B81" s="98">
        <v>14.8</v>
      </c>
      <c r="C81" s="99">
        <v>15.3</v>
      </c>
      <c r="D81" s="99">
        <f t="shared" si="0"/>
        <v>0.5</v>
      </c>
      <c r="E81" s="100">
        <v>25</v>
      </c>
      <c r="F81" s="101">
        <v>35</v>
      </c>
      <c r="G81" s="855" t="s">
        <v>79</v>
      </c>
      <c r="H81" s="856"/>
      <c r="I81" s="95" t="s">
        <v>73</v>
      </c>
      <c r="J81" s="96" t="s">
        <v>73</v>
      </c>
      <c r="K81" s="97" t="s">
        <v>73</v>
      </c>
    </row>
    <row r="82" spans="1:11" ht="13.5" customHeight="1">
      <c r="A82" s="76" t="s">
        <v>28</v>
      </c>
      <c r="B82" s="102">
        <v>107.5</v>
      </c>
      <c r="C82" s="99">
        <v>106.2</v>
      </c>
      <c r="D82" s="99">
        <f t="shared" si="0"/>
        <v>-1.2999999999999972</v>
      </c>
      <c r="E82" s="100">
        <v>350</v>
      </c>
      <c r="F82" s="103"/>
      <c r="G82" s="855" t="s">
        <v>168</v>
      </c>
      <c r="H82" s="856"/>
      <c r="I82" s="95" t="s">
        <v>73</v>
      </c>
      <c r="J82" s="96" t="s">
        <v>73</v>
      </c>
      <c r="K82" s="97" t="s">
        <v>73</v>
      </c>
    </row>
    <row r="83" spans="1:11" ht="13.5" customHeight="1">
      <c r="A83" s="76" t="s">
        <v>29</v>
      </c>
      <c r="B83" s="104">
        <v>0.4</v>
      </c>
      <c r="C83" s="92">
        <v>0.39</v>
      </c>
      <c r="D83" s="92">
        <f t="shared" si="0"/>
        <v>-0.010000000000000009</v>
      </c>
      <c r="E83" s="105"/>
      <c r="F83" s="106"/>
      <c r="G83" s="855" t="s">
        <v>647</v>
      </c>
      <c r="H83" s="856"/>
      <c r="I83" s="95" t="s">
        <v>73</v>
      </c>
      <c r="J83" s="96" t="s">
        <v>73</v>
      </c>
      <c r="K83" s="97" t="s">
        <v>73</v>
      </c>
    </row>
    <row r="84" spans="1:11" ht="13.5" customHeight="1">
      <c r="A84" s="76" t="s">
        <v>30</v>
      </c>
      <c r="B84" s="98">
        <v>84.7</v>
      </c>
      <c r="C84" s="99">
        <v>86.5</v>
      </c>
      <c r="D84" s="99">
        <f t="shared" si="0"/>
        <v>1.7999999999999972</v>
      </c>
      <c r="E84" s="105"/>
      <c r="F84" s="106"/>
      <c r="G84" s="855" t="s">
        <v>646</v>
      </c>
      <c r="H84" s="856"/>
      <c r="I84" s="95" t="s">
        <v>73</v>
      </c>
      <c r="J84" s="96" t="s">
        <v>73</v>
      </c>
      <c r="K84" s="97" t="s">
        <v>73</v>
      </c>
    </row>
    <row r="85" spans="1:11" ht="13.5" customHeight="1">
      <c r="A85" s="107"/>
      <c r="B85" s="108"/>
      <c r="C85" s="109"/>
      <c r="D85" s="109"/>
      <c r="E85" s="105"/>
      <c r="F85" s="106"/>
      <c r="G85" s="855" t="s">
        <v>645</v>
      </c>
      <c r="H85" s="856"/>
      <c r="I85" s="95" t="s">
        <v>73</v>
      </c>
      <c r="J85" s="96" t="s">
        <v>73</v>
      </c>
      <c r="K85" s="97" t="s">
        <v>73</v>
      </c>
    </row>
    <row r="86" spans="1:11" ht="13.5" customHeight="1">
      <c r="A86" s="110"/>
      <c r="B86" s="111"/>
      <c r="C86" s="112"/>
      <c r="D86" s="112"/>
      <c r="E86" s="113"/>
      <c r="F86" s="114"/>
      <c r="G86" s="853" t="s">
        <v>644</v>
      </c>
      <c r="H86" s="854"/>
      <c r="I86" s="115" t="s">
        <v>73</v>
      </c>
      <c r="J86" s="116" t="s">
        <v>73</v>
      </c>
      <c r="K86" s="117" t="s">
        <v>73</v>
      </c>
    </row>
    <row r="87" ht="10.5">
      <c r="A87" s="4" t="s">
        <v>64</v>
      </c>
    </row>
    <row r="88" ht="10.5">
      <c r="A88" s="4" t="s">
        <v>65</v>
      </c>
    </row>
    <row r="89" ht="10.5">
      <c r="A89" s="4" t="s">
        <v>63</v>
      </c>
    </row>
    <row r="90" ht="10.5" customHeight="1">
      <c r="A90" s="4" t="s">
        <v>68</v>
      </c>
    </row>
  </sheetData>
  <sheetProtection/>
  <mergeCells count="45">
    <mergeCell ref="G78:H78"/>
    <mergeCell ref="G86:H86"/>
    <mergeCell ref="G83:H83"/>
    <mergeCell ref="G82:H82"/>
    <mergeCell ref="G81:H81"/>
    <mergeCell ref="G80:H80"/>
    <mergeCell ref="G79:H79"/>
    <mergeCell ref="G84:H84"/>
    <mergeCell ref="G85:H85"/>
    <mergeCell ref="B8:B9"/>
    <mergeCell ref="G19:G20"/>
    <mergeCell ref="H19:H20"/>
    <mergeCell ref="G8:G9"/>
    <mergeCell ref="F8:F9"/>
    <mergeCell ref="A8:A9"/>
    <mergeCell ref="H8:H9"/>
    <mergeCell ref="A19:A20"/>
    <mergeCell ref="B19:B20"/>
    <mergeCell ref="C19:C20"/>
    <mergeCell ref="F44:F45"/>
    <mergeCell ref="D44:D45"/>
    <mergeCell ref="E44:E45"/>
    <mergeCell ref="I19:I20"/>
    <mergeCell ref="D8:D9"/>
    <mergeCell ref="C8:C9"/>
    <mergeCell ref="D19:D20"/>
    <mergeCell ref="E19:E20"/>
    <mergeCell ref="E8:E9"/>
    <mergeCell ref="F19:F20"/>
    <mergeCell ref="D57:D58"/>
    <mergeCell ref="E57:E58"/>
    <mergeCell ref="H57:H58"/>
    <mergeCell ref="J57:J58"/>
    <mergeCell ref="H44:H45"/>
    <mergeCell ref="I44:I45"/>
    <mergeCell ref="F57:F58"/>
    <mergeCell ref="G57:G58"/>
    <mergeCell ref="I57:I58"/>
    <mergeCell ref="G44:G45"/>
    <mergeCell ref="A44:A45"/>
    <mergeCell ref="B44:B45"/>
    <mergeCell ref="C44:C45"/>
    <mergeCell ref="A57:A58"/>
    <mergeCell ref="B57:B58"/>
    <mergeCell ref="C57:C58"/>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66" max="10" man="1"/>
  </rowBreaks>
  <colBreaks count="1" manualBreakCount="1">
    <brk id="11" max="72" man="1"/>
  </colBreaks>
</worksheet>
</file>

<file path=xl/worksheets/sheet18.xml><?xml version="1.0" encoding="utf-8"?>
<worksheet xmlns="http://schemas.openxmlformats.org/spreadsheetml/2006/main" xmlns:r="http://schemas.openxmlformats.org/officeDocument/2006/relationships">
  <dimension ref="A1:S84"/>
  <sheetViews>
    <sheetView view="pageBreakPreview" zoomScaleNormal="115" zoomScaleSheetLayoutView="100" zoomScalePageLayoutView="0" workbookViewId="0" topLeftCell="A2">
      <pane xSplit="1" ySplit="3" topLeftCell="B5" activePane="bottomRight" state="frozen"/>
      <selection pane="topLeft" activeCell="D21" sqref="D21"/>
      <selection pane="topRight" activeCell="D21" sqref="D21"/>
      <selection pane="bottomLeft" activeCell="D21" sqref="D21"/>
      <selection pane="bottomRight" activeCell="M2" sqref="M1:M16384"/>
    </sheetView>
  </sheetViews>
  <sheetFormatPr defaultColWidth="9.00390625" defaultRowHeight="13.5" customHeight="1"/>
  <cols>
    <col min="1" max="1" width="17.50390625" style="121" customWidth="1"/>
    <col min="2" max="11" width="9.00390625" style="121" customWidth="1"/>
    <col min="12" max="12" width="3.25390625" style="121" customWidth="1"/>
    <col min="13" max="13" width="11.875" style="121" customWidth="1"/>
    <col min="14"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3" ht="21" customHeight="1" thickBot="1">
      <c r="A4" s="123" t="s">
        <v>522</v>
      </c>
      <c r="B4" s="124"/>
      <c r="G4" s="125" t="s">
        <v>51</v>
      </c>
      <c r="H4" s="126" t="s">
        <v>52</v>
      </c>
      <c r="I4" s="127" t="s">
        <v>53</v>
      </c>
      <c r="J4" s="128" t="s">
        <v>54</v>
      </c>
      <c r="M4" s="493"/>
    </row>
    <row r="5" spans="7:13" ht="13.5" customHeight="1" thickTop="1">
      <c r="G5" s="129">
        <v>6505</v>
      </c>
      <c r="H5" s="130">
        <v>2927</v>
      </c>
      <c r="I5" s="131">
        <v>813</v>
      </c>
      <c r="J5" s="132">
        <v>10245</v>
      </c>
      <c r="M5" s="371"/>
    </row>
    <row r="6" ht="14.25">
      <c r="A6" s="133" t="s">
        <v>2</v>
      </c>
    </row>
    <row r="7" spans="8:9" ht="10.5">
      <c r="H7" s="122"/>
      <c r="I7" s="122" t="s">
        <v>12</v>
      </c>
    </row>
    <row r="8" spans="1:14" ht="13.5" customHeight="1">
      <c r="A8" s="789" t="s">
        <v>0</v>
      </c>
      <c r="B8" s="806" t="s">
        <v>3</v>
      </c>
      <c r="C8" s="804" t="s">
        <v>4</v>
      </c>
      <c r="D8" s="804" t="s">
        <v>5</v>
      </c>
      <c r="E8" s="804" t="s">
        <v>6</v>
      </c>
      <c r="F8" s="793" t="s">
        <v>55</v>
      </c>
      <c r="G8" s="804" t="s">
        <v>7</v>
      </c>
      <c r="H8" s="859" t="s">
        <v>8</v>
      </c>
      <c r="I8" s="860"/>
      <c r="M8" s="880"/>
      <c r="N8" s="880"/>
    </row>
    <row r="9" spans="1:14" ht="13.5" customHeight="1" thickBot="1">
      <c r="A9" s="790"/>
      <c r="B9" s="792"/>
      <c r="C9" s="794"/>
      <c r="D9" s="794"/>
      <c r="E9" s="794"/>
      <c r="F9" s="805"/>
      <c r="G9" s="794"/>
      <c r="H9" s="861"/>
      <c r="I9" s="862"/>
      <c r="M9" s="880"/>
      <c r="N9" s="880"/>
    </row>
    <row r="10" spans="1:13" ht="22.5" customHeight="1" thickTop="1">
      <c r="A10" s="134" t="s">
        <v>9</v>
      </c>
      <c r="B10" s="135">
        <v>15361</v>
      </c>
      <c r="C10" s="136">
        <v>14361</v>
      </c>
      <c r="D10" s="136">
        <v>1000</v>
      </c>
      <c r="E10" s="136">
        <v>901</v>
      </c>
      <c r="F10" s="224">
        <v>415</v>
      </c>
      <c r="G10" s="224">
        <v>12807</v>
      </c>
      <c r="H10" s="881" t="s">
        <v>521</v>
      </c>
      <c r="I10" s="882"/>
      <c r="M10" s="371"/>
    </row>
    <row r="11" spans="1:9" ht="22.5" customHeight="1">
      <c r="A11" s="138" t="s">
        <v>1</v>
      </c>
      <c r="B11" s="139">
        <v>15361</v>
      </c>
      <c r="C11" s="140">
        <v>14361</v>
      </c>
      <c r="D11" s="140">
        <v>1000</v>
      </c>
      <c r="E11" s="140">
        <v>901</v>
      </c>
      <c r="F11" s="141"/>
      <c r="G11" s="140">
        <v>12807</v>
      </c>
      <c r="H11" s="883"/>
      <c r="I11" s="884"/>
    </row>
    <row r="12" spans="1:8" ht="13.5" customHeight="1">
      <c r="A12" s="143" t="s">
        <v>66</v>
      </c>
      <c r="B12" s="144"/>
      <c r="C12" s="144"/>
      <c r="D12" s="144"/>
      <c r="E12" s="144"/>
      <c r="F12" s="144"/>
      <c r="G12" s="144"/>
      <c r="H12" s="145"/>
    </row>
    <row r="13" ht="9.75" customHeight="1"/>
    <row r="14" ht="14.25">
      <c r="A14" s="133" t="s">
        <v>10</v>
      </c>
    </row>
    <row r="15" spans="9:12" ht="10.5">
      <c r="I15" s="122" t="s">
        <v>12</v>
      </c>
      <c r="K15" s="122"/>
      <c r="L15" s="122"/>
    </row>
    <row r="16" spans="1:13" ht="13.5" customHeight="1">
      <c r="A16" s="789" t="s">
        <v>0</v>
      </c>
      <c r="B16" s="791" t="s">
        <v>43</v>
      </c>
      <c r="C16" s="793" t="s">
        <v>44</v>
      </c>
      <c r="D16" s="793" t="s">
        <v>45</v>
      </c>
      <c r="E16" s="799" t="s">
        <v>46</v>
      </c>
      <c r="F16" s="793" t="s">
        <v>55</v>
      </c>
      <c r="G16" s="793" t="s">
        <v>11</v>
      </c>
      <c r="H16" s="799" t="s">
        <v>41</v>
      </c>
      <c r="I16" s="797" t="s">
        <v>8</v>
      </c>
      <c r="M16" s="880"/>
    </row>
    <row r="17" spans="1:13" ht="13.5" customHeight="1" thickBot="1">
      <c r="A17" s="790"/>
      <c r="B17" s="792"/>
      <c r="C17" s="794"/>
      <c r="D17" s="794"/>
      <c r="E17" s="800"/>
      <c r="F17" s="805"/>
      <c r="G17" s="805"/>
      <c r="H17" s="801"/>
      <c r="I17" s="798"/>
      <c r="M17" s="880"/>
    </row>
    <row r="18" spans="1:13" ht="22.5" customHeight="1" thickTop="1">
      <c r="A18" s="372" t="s">
        <v>520</v>
      </c>
      <c r="B18" s="146">
        <v>3871</v>
      </c>
      <c r="C18" s="147">
        <v>3565</v>
      </c>
      <c r="D18" s="147">
        <v>306</v>
      </c>
      <c r="E18" s="147">
        <v>306</v>
      </c>
      <c r="F18" s="40">
        <v>189</v>
      </c>
      <c r="G18" s="309" t="s">
        <v>114</v>
      </c>
      <c r="H18" s="309" t="s">
        <v>114</v>
      </c>
      <c r="I18" s="494" t="s">
        <v>519</v>
      </c>
      <c r="M18" s="371"/>
    </row>
    <row r="19" spans="1:13" ht="22.5" customHeight="1">
      <c r="A19" s="373" t="s">
        <v>518</v>
      </c>
      <c r="B19" s="155">
        <v>292</v>
      </c>
      <c r="C19" s="156">
        <v>276</v>
      </c>
      <c r="D19" s="156">
        <v>16</v>
      </c>
      <c r="E19" s="156">
        <v>16</v>
      </c>
      <c r="F19" s="44">
        <v>100</v>
      </c>
      <c r="G19" s="44">
        <v>183</v>
      </c>
      <c r="H19" s="44">
        <v>72</v>
      </c>
      <c r="I19" s="494" t="s">
        <v>517</v>
      </c>
      <c r="M19" s="371"/>
    </row>
    <row r="20" spans="1:13" ht="22.5" customHeight="1">
      <c r="A20" s="154" t="s">
        <v>140</v>
      </c>
      <c r="B20" s="155">
        <v>269</v>
      </c>
      <c r="C20" s="156">
        <v>266</v>
      </c>
      <c r="D20" s="156">
        <v>2</v>
      </c>
      <c r="E20" s="156">
        <v>2</v>
      </c>
      <c r="F20" s="44">
        <v>56</v>
      </c>
      <c r="G20" s="310" t="s">
        <v>114</v>
      </c>
      <c r="H20" s="310" t="s">
        <v>114</v>
      </c>
      <c r="I20" s="157"/>
      <c r="M20" s="371"/>
    </row>
    <row r="21" spans="1:13" ht="22.5" customHeight="1">
      <c r="A21" s="154" t="s">
        <v>139</v>
      </c>
      <c r="B21" s="155">
        <v>27</v>
      </c>
      <c r="C21" s="156">
        <v>25</v>
      </c>
      <c r="D21" s="156">
        <v>3</v>
      </c>
      <c r="E21" s="156">
        <v>3</v>
      </c>
      <c r="F21" s="310" t="s">
        <v>114</v>
      </c>
      <c r="G21" s="310" t="s">
        <v>114</v>
      </c>
      <c r="H21" s="310" t="s">
        <v>114</v>
      </c>
      <c r="I21" s="157"/>
      <c r="M21" s="371"/>
    </row>
    <row r="22" spans="1:13" ht="22.5" customHeight="1">
      <c r="A22" s="154" t="s">
        <v>146</v>
      </c>
      <c r="B22" s="155">
        <v>1160</v>
      </c>
      <c r="C22" s="156">
        <v>1116</v>
      </c>
      <c r="D22" s="156">
        <v>43</v>
      </c>
      <c r="E22" s="156">
        <v>43</v>
      </c>
      <c r="F22" s="44">
        <v>170</v>
      </c>
      <c r="G22" s="44">
        <v>2684</v>
      </c>
      <c r="H22" s="44">
        <v>2021</v>
      </c>
      <c r="I22" s="157"/>
      <c r="M22" s="371"/>
    </row>
    <row r="23" spans="1:13" ht="22.5" customHeight="1">
      <c r="A23" s="154" t="s">
        <v>516</v>
      </c>
      <c r="B23" s="155">
        <v>785</v>
      </c>
      <c r="C23" s="156">
        <v>732</v>
      </c>
      <c r="D23" s="156">
        <v>53</v>
      </c>
      <c r="E23" s="156">
        <v>53</v>
      </c>
      <c r="F23" s="44">
        <v>410</v>
      </c>
      <c r="G23" s="44">
        <v>5486</v>
      </c>
      <c r="H23" s="44">
        <v>5486</v>
      </c>
      <c r="I23" s="157"/>
      <c r="M23" s="371"/>
    </row>
    <row r="24" spans="1:13" ht="22.5" customHeight="1">
      <c r="A24" s="154" t="s">
        <v>515</v>
      </c>
      <c r="B24" s="155">
        <v>785</v>
      </c>
      <c r="C24" s="156">
        <v>760</v>
      </c>
      <c r="D24" s="156">
        <v>25</v>
      </c>
      <c r="E24" s="156">
        <v>25</v>
      </c>
      <c r="F24" s="44">
        <v>196</v>
      </c>
      <c r="G24" s="44">
        <v>3238</v>
      </c>
      <c r="H24" s="44">
        <v>3238</v>
      </c>
      <c r="I24" s="157"/>
      <c r="M24" s="371"/>
    </row>
    <row r="25" spans="1:13" ht="22.5" customHeight="1">
      <c r="A25" s="158" t="s">
        <v>76</v>
      </c>
      <c r="B25" s="159">
        <v>309</v>
      </c>
      <c r="C25" s="160">
        <v>284</v>
      </c>
      <c r="D25" s="160">
        <v>25</v>
      </c>
      <c r="E25" s="160">
        <v>506</v>
      </c>
      <c r="F25" s="238">
        <v>79</v>
      </c>
      <c r="G25" s="238">
        <v>2500</v>
      </c>
      <c r="H25" s="238">
        <v>552</v>
      </c>
      <c r="I25" s="161" t="s">
        <v>75</v>
      </c>
      <c r="M25" s="371"/>
    </row>
    <row r="26" spans="1:13" ht="22.5" customHeight="1">
      <c r="A26" s="138" t="s">
        <v>15</v>
      </c>
      <c r="B26" s="162"/>
      <c r="C26" s="163"/>
      <c r="D26" s="163"/>
      <c r="E26" s="164">
        <v>954</v>
      </c>
      <c r="F26" s="165"/>
      <c r="G26" s="164">
        <v>14091</v>
      </c>
      <c r="H26" s="164">
        <v>11369</v>
      </c>
      <c r="I26" s="166"/>
      <c r="M26" s="371"/>
    </row>
    <row r="27" ht="10.5">
      <c r="A27" s="121" t="s">
        <v>60</v>
      </c>
    </row>
    <row r="28" ht="10.5">
      <c r="A28" s="121" t="s">
        <v>62</v>
      </c>
    </row>
    <row r="29" ht="10.5">
      <c r="A29" s="121" t="s">
        <v>49</v>
      </c>
    </row>
    <row r="30" ht="10.5">
      <c r="A30" s="121" t="s">
        <v>48</v>
      </c>
    </row>
    <row r="31" ht="9.75" customHeight="1"/>
    <row r="32" ht="14.25">
      <c r="A32" s="133" t="s">
        <v>13</v>
      </c>
    </row>
    <row r="33" spans="9:10" ht="10.5">
      <c r="I33" s="122" t="s">
        <v>12</v>
      </c>
      <c r="J33" s="122"/>
    </row>
    <row r="34" spans="1:9" ht="13.5" customHeight="1">
      <c r="A34" s="789" t="s">
        <v>14</v>
      </c>
      <c r="B34" s="791" t="s">
        <v>43</v>
      </c>
      <c r="C34" s="793" t="s">
        <v>44</v>
      </c>
      <c r="D34" s="793" t="s">
        <v>45</v>
      </c>
      <c r="E34" s="799" t="s">
        <v>46</v>
      </c>
      <c r="F34" s="793" t="s">
        <v>55</v>
      </c>
      <c r="G34" s="793" t="s">
        <v>11</v>
      </c>
      <c r="H34" s="799" t="s">
        <v>42</v>
      </c>
      <c r="I34" s="797" t="s">
        <v>8</v>
      </c>
    </row>
    <row r="35" spans="1:9" ht="13.5" customHeight="1" thickBot="1">
      <c r="A35" s="790"/>
      <c r="B35" s="792"/>
      <c r="C35" s="794"/>
      <c r="D35" s="794"/>
      <c r="E35" s="800"/>
      <c r="F35" s="805"/>
      <c r="G35" s="805"/>
      <c r="H35" s="801"/>
      <c r="I35" s="798"/>
    </row>
    <row r="36" spans="1:9" ht="22.5" customHeight="1" thickTop="1">
      <c r="A36" s="134" t="s">
        <v>90</v>
      </c>
      <c r="B36" s="146">
        <v>66</v>
      </c>
      <c r="C36" s="147">
        <v>64</v>
      </c>
      <c r="D36" s="147">
        <v>2</v>
      </c>
      <c r="E36" s="147">
        <v>2</v>
      </c>
      <c r="F36" s="309" t="s">
        <v>114</v>
      </c>
      <c r="G36" s="309" t="s">
        <v>114</v>
      </c>
      <c r="H36" s="309" t="s">
        <v>114</v>
      </c>
      <c r="I36" s="167"/>
    </row>
    <row r="37" spans="1:9" ht="22.5" customHeight="1">
      <c r="A37" s="495" t="s">
        <v>514</v>
      </c>
      <c r="B37" s="170">
        <v>12495</v>
      </c>
      <c r="C37" s="171">
        <v>12228</v>
      </c>
      <c r="D37" s="171">
        <v>267</v>
      </c>
      <c r="E37" s="171">
        <v>267</v>
      </c>
      <c r="F37" s="171">
        <v>3040</v>
      </c>
      <c r="G37" s="310" t="s">
        <v>188</v>
      </c>
      <c r="H37" s="310" t="s">
        <v>188</v>
      </c>
      <c r="I37" s="496" t="s">
        <v>865</v>
      </c>
    </row>
    <row r="38" spans="1:9" ht="22.5" customHeight="1">
      <c r="A38" s="154" t="s">
        <v>513</v>
      </c>
      <c r="B38" s="155">
        <v>882</v>
      </c>
      <c r="C38" s="156">
        <v>850</v>
      </c>
      <c r="D38" s="156">
        <v>32</v>
      </c>
      <c r="E38" s="156">
        <v>32</v>
      </c>
      <c r="F38" s="156">
        <v>76</v>
      </c>
      <c r="G38" s="156">
        <v>82</v>
      </c>
      <c r="H38" s="310" t="s">
        <v>114</v>
      </c>
      <c r="I38" s="462" t="s">
        <v>949</v>
      </c>
    </row>
    <row r="39" spans="1:9" ht="22.5" customHeight="1">
      <c r="A39" s="154" t="s">
        <v>314</v>
      </c>
      <c r="B39" s="155">
        <v>1768</v>
      </c>
      <c r="C39" s="156">
        <v>1625</v>
      </c>
      <c r="D39" s="156">
        <v>143</v>
      </c>
      <c r="E39" s="156">
        <v>143</v>
      </c>
      <c r="F39" s="310" t="s">
        <v>114</v>
      </c>
      <c r="G39" s="156">
        <v>2297</v>
      </c>
      <c r="H39" s="156">
        <v>320</v>
      </c>
      <c r="I39" s="497"/>
    </row>
    <row r="40" spans="1:9" ht="22.5" customHeight="1">
      <c r="A40" s="498" t="s">
        <v>512</v>
      </c>
      <c r="B40" s="155">
        <v>119</v>
      </c>
      <c r="C40" s="156">
        <v>103</v>
      </c>
      <c r="D40" s="156">
        <v>16</v>
      </c>
      <c r="E40" s="156">
        <v>16</v>
      </c>
      <c r="F40" s="310" t="s">
        <v>114</v>
      </c>
      <c r="G40" s="310" t="s">
        <v>114</v>
      </c>
      <c r="H40" s="310" t="s">
        <v>114</v>
      </c>
      <c r="I40" s="497"/>
    </row>
    <row r="41" spans="1:19" ht="22.5" customHeight="1">
      <c r="A41" s="498" t="s">
        <v>511</v>
      </c>
      <c r="B41" s="155">
        <v>262</v>
      </c>
      <c r="C41" s="156">
        <v>234</v>
      </c>
      <c r="D41" s="156">
        <v>28</v>
      </c>
      <c r="E41" s="156">
        <v>28</v>
      </c>
      <c r="F41" s="310" t="s">
        <v>114</v>
      </c>
      <c r="G41" s="310" t="s">
        <v>114</v>
      </c>
      <c r="H41" s="310" t="s">
        <v>114</v>
      </c>
      <c r="I41" s="497"/>
      <c r="R41" s="879"/>
      <c r="S41" s="879"/>
    </row>
    <row r="42" spans="1:19" ht="33.75" customHeight="1">
      <c r="A42" s="498" t="s">
        <v>510</v>
      </c>
      <c r="B42" s="155">
        <v>190840</v>
      </c>
      <c r="C42" s="156">
        <v>184041</v>
      </c>
      <c r="D42" s="156">
        <v>6799</v>
      </c>
      <c r="E42" s="156">
        <v>6799</v>
      </c>
      <c r="F42" s="168">
        <v>1283</v>
      </c>
      <c r="G42" s="310" t="s">
        <v>121</v>
      </c>
      <c r="H42" s="310" t="s">
        <v>121</v>
      </c>
      <c r="I42" s="494" t="s">
        <v>950</v>
      </c>
      <c r="M42" s="499"/>
      <c r="N42" s="500" t="s">
        <v>43</v>
      </c>
      <c r="O42" s="500" t="s">
        <v>44</v>
      </c>
      <c r="P42" s="500" t="s">
        <v>45</v>
      </c>
      <c r="Q42" s="500" t="s">
        <v>509</v>
      </c>
      <c r="R42" s="500" t="s">
        <v>508</v>
      </c>
      <c r="S42" s="500" t="s">
        <v>507</v>
      </c>
    </row>
    <row r="43" spans="1:19" ht="22.5" customHeight="1">
      <c r="A43" s="498" t="s">
        <v>506</v>
      </c>
      <c r="B43" s="155">
        <v>77</v>
      </c>
      <c r="C43" s="156">
        <v>70</v>
      </c>
      <c r="D43" s="156">
        <v>7</v>
      </c>
      <c r="E43" s="156">
        <v>7</v>
      </c>
      <c r="F43" s="156">
        <v>1</v>
      </c>
      <c r="G43" s="310" t="s">
        <v>114</v>
      </c>
      <c r="H43" s="310" t="s">
        <v>114</v>
      </c>
      <c r="I43" s="157"/>
      <c r="M43" s="501"/>
      <c r="N43" s="502">
        <v>77</v>
      </c>
      <c r="O43" s="503">
        <v>70</v>
      </c>
      <c r="P43" s="503">
        <v>7</v>
      </c>
      <c r="Q43" s="503">
        <v>7</v>
      </c>
      <c r="R43" s="503">
        <v>1</v>
      </c>
      <c r="S43" s="504" t="s">
        <v>114</v>
      </c>
    </row>
    <row r="44" spans="1:19" ht="22.5" customHeight="1">
      <c r="A44" s="498" t="s">
        <v>505</v>
      </c>
      <c r="B44" s="155">
        <v>1048</v>
      </c>
      <c r="C44" s="156">
        <v>971</v>
      </c>
      <c r="D44" s="156">
        <v>77</v>
      </c>
      <c r="E44" s="156">
        <v>77</v>
      </c>
      <c r="F44" s="156">
        <v>40</v>
      </c>
      <c r="G44" s="156">
        <v>400</v>
      </c>
      <c r="H44" s="156">
        <v>191</v>
      </c>
      <c r="I44" s="157"/>
      <c r="M44" s="498"/>
      <c r="N44" s="502">
        <v>1048</v>
      </c>
      <c r="O44" s="505">
        <v>971</v>
      </c>
      <c r="P44" s="505">
        <v>77</v>
      </c>
      <c r="Q44" s="505">
        <v>77</v>
      </c>
      <c r="R44" s="505">
        <v>40</v>
      </c>
      <c r="S44" s="505">
        <v>400</v>
      </c>
    </row>
    <row r="45" spans="1:19" ht="22.5" customHeight="1">
      <c r="A45" s="498" t="s">
        <v>504</v>
      </c>
      <c r="B45" s="170">
        <v>172</v>
      </c>
      <c r="C45" s="171">
        <v>140</v>
      </c>
      <c r="D45" s="171">
        <v>32</v>
      </c>
      <c r="E45" s="171">
        <v>13</v>
      </c>
      <c r="F45" s="171">
        <v>4</v>
      </c>
      <c r="G45" s="310" t="s">
        <v>114</v>
      </c>
      <c r="H45" s="310" t="s">
        <v>114</v>
      </c>
      <c r="I45" s="298"/>
      <c r="M45" s="498"/>
      <c r="N45" s="506">
        <v>172</v>
      </c>
      <c r="O45" s="507">
        <v>140</v>
      </c>
      <c r="P45" s="507">
        <v>32</v>
      </c>
      <c r="Q45" s="507">
        <v>13</v>
      </c>
      <c r="R45" s="507">
        <v>4</v>
      </c>
      <c r="S45" s="508" t="s">
        <v>114</v>
      </c>
    </row>
    <row r="46" spans="1:19" ht="22.5" customHeight="1">
      <c r="A46" s="509" t="s">
        <v>503</v>
      </c>
      <c r="B46" s="293">
        <v>270</v>
      </c>
      <c r="C46" s="294">
        <v>257</v>
      </c>
      <c r="D46" s="294">
        <v>13</v>
      </c>
      <c r="E46" s="294">
        <v>13</v>
      </c>
      <c r="F46" s="311" t="s">
        <v>114</v>
      </c>
      <c r="G46" s="311" t="s">
        <v>114</v>
      </c>
      <c r="H46" s="311" t="s">
        <v>114</v>
      </c>
      <c r="I46" s="234"/>
      <c r="M46" s="510"/>
      <c r="N46" s="511">
        <v>270</v>
      </c>
      <c r="O46" s="512">
        <v>257</v>
      </c>
      <c r="P46" s="512">
        <v>13</v>
      </c>
      <c r="Q46" s="512">
        <v>13</v>
      </c>
      <c r="R46" s="513" t="s">
        <v>114</v>
      </c>
      <c r="S46" s="513" t="s">
        <v>114</v>
      </c>
    </row>
    <row r="47" spans="1:19" ht="22.5" customHeight="1">
      <c r="A47" s="510" t="s">
        <v>502</v>
      </c>
      <c r="B47" s="159">
        <v>4902</v>
      </c>
      <c r="C47" s="160">
        <v>4794</v>
      </c>
      <c r="D47" s="160">
        <v>108</v>
      </c>
      <c r="E47" s="160">
        <v>76</v>
      </c>
      <c r="F47" s="323" t="s">
        <v>114</v>
      </c>
      <c r="G47" s="323" t="s">
        <v>114</v>
      </c>
      <c r="H47" s="323" t="s">
        <v>114</v>
      </c>
      <c r="I47" s="161"/>
      <c r="M47" s="510"/>
      <c r="N47" s="514"/>
      <c r="O47" s="515"/>
      <c r="P47" s="515"/>
      <c r="Q47" s="515"/>
      <c r="R47" s="515"/>
      <c r="S47" s="515"/>
    </row>
    <row r="48" spans="1:19" ht="22.5" customHeight="1">
      <c r="A48" s="138" t="s">
        <v>16</v>
      </c>
      <c r="B48" s="162"/>
      <c r="C48" s="163"/>
      <c r="D48" s="163"/>
      <c r="E48" s="164">
        <v>7473</v>
      </c>
      <c r="F48" s="165"/>
      <c r="G48" s="164">
        <v>2779</v>
      </c>
      <c r="H48" s="164">
        <v>511</v>
      </c>
      <c r="I48" s="174"/>
      <c r="M48" s="516"/>
      <c r="N48" s="517">
        <v>1567</v>
      </c>
      <c r="O48" s="517">
        <v>1438</v>
      </c>
      <c r="P48" s="517">
        <v>129</v>
      </c>
      <c r="Q48" s="517">
        <v>110</v>
      </c>
      <c r="R48" s="517">
        <v>45</v>
      </c>
      <c r="S48" s="515">
        <v>400</v>
      </c>
    </row>
    <row r="49" spans="1:19" ht="9.75" customHeight="1">
      <c r="A49" s="175"/>
      <c r="N49" s="518">
        <v>850397</v>
      </c>
      <c r="O49" s="518">
        <v>815532</v>
      </c>
      <c r="P49" s="518">
        <v>34865</v>
      </c>
      <c r="Q49" s="518">
        <v>16034</v>
      </c>
      <c r="R49" s="518">
        <v>192969</v>
      </c>
      <c r="S49" s="518">
        <v>288645</v>
      </c>
    </row>
    <row r="50" spans="1:19" ht="14.25">
      <c r="A50" s="133" t="s">
        <v>56</v>
      </c>
      <c r="N50" s="518">
        <v>850</v>
      </c>
      <c r="O50" s="518">
        <v>816</v>
      </c>
      <c r="P50" s="518">
        <v>35</v>
      </c>
      <c r="Q50" s="518">
        <v>16</v>
      </c>
      <c r="R50" s="518">
        <v>45</v>
      </c>
      <c r="S50" s="518">
        <v>289</v>
      </c>
    </row>
    <row r="51" spans="10:14" ht="10.5">
      <c r="J51" s="122" t="s">
        <v>12</v>
      </c>
      <c r="N51" s="518"/>
    </row>
    <row r="52" spans="1:10" ht="13.5" customHeight="1">
      <c r="A52" s="795" t="s">
        <v>17</v>
      </c>
      <c r="B52" s="791" t="s">
        <v>19</v>
      </c>
      <c r="C52" s="793" t="s">
        <v>47</v>
      </c>
      <c r="D52" s="793" t="s">
        <v>20</v>
      </c>
      <c r="E52" s="793" t="s">
        <v>21</v>
      </c>
      <c r="F52" s="793" t="s">
        <v>22</v>
      </c>
      <c r="G52" s="799" t="s">
        <v>23</v>
      </c>
      <c r="H52" s="799" t="s">
        <v>24</v>
      </c>
      <c r="I52" s="799" t="s">
        <v>59</v>
      </c>
      <c r="J52" s="797" t="s">
        <v>8</v>
      </c>
    </row>
    <row r="53" spans="1:10" ht="13.5" customHeight="1" thickBot="1">
      <c r="A53" s="796"/>
      <c r="B53" s="792"/>
      <c r="C53" s="794"/>
      <c r="D53" s="794"/>
      <c r="E53" s="794"/>
      <c r="F53" s="794"/>
      <c r="G53" s="800"/>
      <c r="H53" s="800"/>
      <c r="I53" s="801"/>
      <c r="J53" s="798"/>
    </row>
    <row r="54" spans="1:10" ht="22.5" customHeight="1" thickTop="1">
      <c r="A54" s="134" t="s">
        <v>501</v>
      </c>
      <c r="B54" s="146">
        <v>14</v>
      </c>
      <c r="C54" s="147">
        <v>176</v>
      </c>
      <c r="D54" s="147">
        <v>5</v>
      </c>
      <c r="E54" s="309" t="s">
        <v>114</v>
      </c>
      <c r="F54" s="309" t="s">
        <v>114</v>
      </c>
      <c r="G54" s="147">
        <v>3244</v>
      </c>
      <c r="H54" s="309" t="s">
        <v>114</v>
      </c>
      <c r="I54" s="309" t="s">
        <v>114</v>
      </c>
      <c r="J54" s="149"/>
    </row>
    <row r="55" spans="1:10" ht="22.5" customHeight="1">
      <c r="A55" s="519" t="s">
        <v>500</v>
      </c>
      <c r="B55" s="150">
        <v>-6</v>
      </c>
      <c r="C55" s="151">
        <v>138</v>
      </c>
      <c r="D55" s="151">
        <v>50</v>
      </c>
      <c r="E55" s="326" t="s">
        <v>114</v>
      </c>
      <c r="F55" s="326" t="s">
        <v>114</v>
      </c>
      <c r="G55" s="326" t="s">
        <v>114</v>
      </c>
      <c r="H55" s="326" t="s">
        <v>114</v>
      </c>
      <c r="I55" s="326" t="s">
        <v>114</v>
      </c>
      <c r="J55" s="149"/>
    </row>
    <row r="56" spans="1:10" ht="22.5" customHeight="1">
      <c r="A56" s="519" t="s">
        <v>499</v>
      </c>
      <c r="B56" s="150">
        <v>-5</v>
      </c>
      <c r="C56" s="151">
        <v>43</v>
      </c>
      <c r="D56" s="151">
        <v>50</v>
      </c>
      <c r="E56" s="326" t="s">
        <v>114</v>
      </c>
      <c r="F56" s="326" t="s">
        <v>114</v>
      </c>
      <c r="G56" s="326" t="s">
        <v>114</v>
      </c>
      <c r="H56" s="326" t="s">
        <v>114</v>
      </c>
      <c r="I56" s="326" t="s">
        <v>114</v>
      </c>
      <c r="J56" s="149"/>
    </row>
    <row r="57" spans="1:10" ht="22.5" customHeight="1">
      <c r="A57" s="519" t="s">
        <v>498</v>
      </c>
      <c r="B57" s="155">
        <v>1</v>
      </c>
      <c r="C57" s="156">
        <v>75</v>
      </c>
      <c r="D57" s="156">
        <v>50</v>
      </c>
      <c r="E57" s="326" t="s">
        <v>114</v>
      </c>
      <c r="F57" s="326" t="s">
        <v>114</v>
      </c>
      <c r="G57" s="326" t="s">
        <v>114</v>
      </c>
      <c r="H57" s="326" t="s">
        <v>114</v>
      </c>
      <c r="I57" s="326" t="s">
        <v>114</v>
      </c>
      <c r="J57" s="157"/>
    </row>
    <row r="58" spans="1:10" ht="22.5" customHeight="1">
      <c r="A58" s="520" t="s">
        <v>497</v>
      </c>
      <c r="B58" s="155">
        <v>-1</v>
      </c>
      <c r="C58" s="156">
        <v>16</v>
      </c>
      <c r="D58" s="156">
        <v>8</v>
      </c>
      <c r="E58" s="326" t="s">
        <v>114</v>
      </c>
      <c r="F58" s="326" t="s">
        <v>114</v>
      </c>
      <c r="G58" s="326" t="s">
        <v>114</v>
      </c>
      <c r="H58" s="326" t="s">
        <v>114</v>
      </c>
      <c r="I58" s="326" t="s">
        <v>114</v>
      </c>
      <c r="J58" s="157"/>
    </row>
    <row r="59" spans="1:10" ht="22.5" customHeight="1">
      <c r="A59" s="158" t="s">
        <v>496</v>
      </c>
      <c r="B59" s="159">
        <v>-97</v>
      </c>
      <c r="C59" s="160">
        <v>-83</v>
      </c>
      <c r="D59" s="160">
        <v>5</v>
      </c>
      <c r="E59" s="160">
        <v>68</v>
      </c>
      <c r="F59" s="160">
        <v>171</v>
      </c>
      <c r="G59" s="326" t="s">
        <v>114</v>
      </c>
      <c r="H59" s="326" t="s">
        <v>114</v>
      </c>
      <c r="I59" s="326" t="s">
        <v>114</v>
      </c>
      <c r="J59" s="161"/>
    </row>
    <row r="60" spans="1:10" ht="22.5" customHeight="1">
      <c r="A60" s="177" t="s">
        <v>18</v>
      </c>
      <c r="B60" s="178"/>
      <c r="C60" s="165"/>
      <c r="D60" s="164">
        <v>168</v>
      </c>
      <c r="E60" s="164">
        <v>68</v>
      </c>
      <c r="F60" s="164">
        <v>171</v>
      </c>
      <c r="G60" s="245" t="s">
        <v>114</v>
      </c>
      <c r="H60" s="245" t="s">
        <v>114</v>
      </c>
      <c r="I60" s="245" t="s">
        <v>114</v>
      </c>
      <c r="J60" s="166"/>
    </row>
    <row r="61" ht="10.5">
      <c r="A61" s="121" t="s">
        <v>61</v>
      </c>
    </row>
    <row r="62" ht="9.75" customHeight="1"/>
    <row r="63" ht="14.25">
      <c r="A63" s="133" t="s">
        <v>39</v>
      </c>
    </row>
    <row r="64" ht="10.5">
      <c r="D64" s="122" t="s">
        <v>12</v>
      </c>
    </row>
    <row r="65" spans="1:4" ht="21.75" thickBot="1">
      <c r="A65" s="179" t="s">
        <v>34</v>
      </c>
      <c r="B65" s="180" t="s">
        <v>69</v>
      </c>
      <c r="C65" s="181" t="s">
        <v>70</v>
      </c>
      <c r="D65" s="182" t="s">
        <v>50</v>
      </c>
    </row>
    <row r="66" spans="1:4" ht="22.5" customHeight="1" thickTop="1">
      <c r="A66" s="183" t="s">
        <v>35</v>
      </c>
      <c r="B66" s="146">
        <v>4003</v>
      </c>
      <c r="C66" s="147">
        <v>4323</v>
      </c>
      <c r="D66" s="167">
        <v>320</v>
      </c>
    </row>
    <row r="67" spans="1:4" ht="22.5" customHeight="1">
      <c r="A67" s="184" t="s">
        <v>36</v>
      </c>
      <c r="B67" s="155">
        <v>446</v>
      </c>
      <c r="C67" s="156">
        <v>355</v>
      </c>
      <c r="D67" s="157">
        <v>-91</v>
      </c>
    </row>
    <row r="68" spans="1:4" ht="22.5" customHeight="1">
      <c r="A68" s="185" t="s">
        <v>37</v>
      </c>
      <c r="B68" s="159">
        <v>4004</v>
      </c>
      <c r="C68" s="238">
        <v>3618</v>
      </c>
      <c r="D68" s="161">
        <v>-386</v>
      </c>
    </row>
    <row r="69" spans="1:7" ht="22.5" customHeight="1">
      <c r="A69" s="186" t="s">
        <v>38</v>
      </c>
      <c r="B69" s="187">
        <v>8453</v>
      </c>
      <c r="C69" s="164">
        <v>8296</v>
      </c>
      <c r="D69" s="166">
        <v>-157</v>
      </c>
      <c r="G69" s="371"/>
    </row>
    <row r="70" spans="1:4" ht="10.5">
      <c r="A70" s="121" t="s">
        <v>58</v>
      </c>
      <c r="B70" s="188"/>
      <c r="C70" s="188"/>
      <c r="D70" s="188"/>
    </row>
    <row r="71" spans="1:4" ht="9.75" customHeight="1">
      <c r="A71" s="189"/>
      <c r="B71" s="188"/>
      <c r="C71" s="188"/>
      <c r="D71" s="188"/>
    </row>
    <row r="72" ht="14.25">
      <c r="A72" s="133" t="s">
        <v>57</v>
      </c>
    </row>
    <row r="73" ht="10.5" customHeight="1">
      <c r="A73" s="133"/>
    </row>
    <row r="74" spans="1:11" ht="21.75" thickBot="1">
      <c r="A74" s="179" t="s">
        <v>33</v>
      </c>
      <c r="B74" s="180" t="s">
        <v>69</v>
      </c>
      <c r="C74" s="181" t="s">
        <v>70</v>
      </c>
      <c r="D74" s="181" t="s">
        <v>50</v>
      </c>
      <c r="E74" s="190" t="s">
        <v>31</v>
      </c>
      <c r="F74" s="182" t="s">
        <v>32</v>
      </c>
      <c r="G74" s="807" t="s">
        <v>40</v>
      </c>
      <c r="H74" s="808"/>
      <c r="I74" s="180" t="s">
        <v>69</v>
      </c>
      <c r="J74" s="181" t="s">
        <v>70</v>
      </c>
      <c r="K74" s="182" t="s">
        <v>50</v>
      </c>
    </row>
    <row r="75" spans="1:11" ht="22.5" customHeight="1" thickTop="1">
      <c r="A75" s="183" t="s">
        <v>25</v>
      </c>
      <c r="B75" s="191">
        <v>6.74</v>
      </c>
      <c r="C75" s="192">
        <v>8.79</v>
      </c>
      <c r="D75" s="192">
        <v>2.049999999999999</v>
      </c>
      <c r="E75" s="193">
        <v>-13.29</v>
      </c>
      <c r="F75" s="194">
        <v>-20</v>
      </c>
      <c r="G75" s="841" t="s">
        <v>274</v>
      </c>
      <c r="H75" s="842"/>
      <c r="I75" s="195" t="s">
        <v>114</v>
      </c>
      <c r="J75" s="196" t="s">
        <v>114</v>
      </c>
      <c r="K75" s="197" t="s">
        <v>114</v>
      </c>
    </row>
    <row r="76" spans="1:11" ht="22.5" customHeight="1">
      <c r="A76" s="184" t="s">
        <v>26</v>
      </c>
      <c r="B76" s="198">
        <v>14.83</v>
      </c>
      <c r="C76" s="199">
        <v>18.1</v>
      </c>
      <c r="D76" s="199">
        <v>3.2700000000000014</v>
      </c>
      <c r="E76" s="200">
        <v>-18.29</v>
      </c>
      <c r="F76" s="201">
        <v>-40</v>
      </c>
      <c r="G76" s="802" t="s">
        <v>984</v>
      </c>
      <c r="H76" s="803"/>
      <c r="I76" s="198" t="s">
        <v>114</v>
      </c>
      <c r="J76" s="202" t="s">
        <v>114</v>
      </c>
      <c r="K76" s="203" t="s">
        <v>114</v>
      </c>
    </row>
    <row r="77" spans="1:11" ht="22.5" customHeight="1">
      <c r="A77" s="184" t="s">
        <v>27</v>
      </c>
      <c r="B77" s="204">
        <v>9.6</v>
      </c>
      <c r="C77" s="202">
        <v>8.8</v>
      </c>
      <c r="D77" s="202">
        <v>-0.7999999999999989</v>
      </c>
      <c r="E77" s="205">
        <v>25</v>
      </c>
      <c r="F77" s="206">
        <v>35</v>
      </c>
      <c r="G77" s="802" t="s">
        <v>985</v>
      </c>
      <c r="H77" s="803"/>
      <c r="I77" s="198" t="s">
        <v>114</v>
      </c>
      <c r="J77" s="202" t="s">
        <v>114</v>
      </c>
      <c r="K77" s="203" t="s">
        <v>114</v>
      </c>
    </row>
    <row r="78" spans="1:11" ht="22.5" customHeight="1">
      <c r="A78" s="184" t="s">
        <v>28</v>
      </c>
      <c r="B78" s="207">
        <v>30.4</v>
      </c>
      <c r="C78" s="202">
        <v>34.3</v>
      </c>
      <c r="D78" s="202">
        <v>3.8999999999999986</v>
      </c>
      <c r="E78" s="205">
        <v>350</v>
      </c>
      <c r="F78" s="208"/>
      <c r="G78" s="802" t="s">
        <v>803</v>
      </c>
      <c r="H78" s="803"/>
      <c r="I78" s="198" t="s">
        <v>114</v>
      </c>
      <c r="J78" s="202" t="s">
        <v>114</v>
      </c>
      <c r="K78" s="203" t="s">
        <v>114</v>
      </c>
    </row>
    <row r="79" spans="1:11" ht="22.5" customHeight="1">
      <c r="A79" s="184" t="s">
        <v>29</v>
      </c>
      <c r="B79" s="209">
        <v>0.77</v>
      </c>
      <c r="C79" s="199">
        <v>0.77</v>
      </c>
      <c r="D79" s="199">
        <v>0</v>
      </c>
      <c r="E79" s="210"/>
      <c r="F79" s="211"/>
      <c r="G79" s="802"/>
      <c r="H79" s="803"/>
      <c r="I79" s="198"/>
      <c r="J79" s="202"/>
      <c r="K79" s="203"/>
    </row>
    <row r="80" spans="1:11" ht="22.5" customHeight="1">
      <c r="A80" s="212" t="s">
        <v>30</v>
      </c>
      <c r="B80" s="213">
        <v>83.2</v>
      </c>
      <c r="C80" s="214">
        <v>82.5</v>
      </c>
      <c r="D80" s="214">
        <v>-0.7000000000000028</v>
      </c>
      <c r="E80" s="215"/>
      <c r="F80" s="216"/>
      <c r="G80" s="839"/>
      <c r="H80" s="840"/>
      <c r="I80" s="217"/>
      <c r="J80" s="214"/>
      <c r="K80" s="218"/>
    </row>
    <row r="81" ht="10.5">
      <c r="A81" s="121" t="s">
        <v>64</v>
      </c>
    </row>
    <row r="82" ht="10.5">
      <c r="A82" s="121" t="s">
        <v>65</v>
      </c>
    </row>
    <row r="83" ht="10.5">
      <c r="A83" s="121" t="s">
        <v>63</v>
      </c>
    </row>
    <row r="84" ht="10.5" customHeight="1">
      <c r="A84" s="121" t="s">
        <v>68</v>
      </c>
    </row>
  </sheetData>
  <sheetProtection/>
  <mergeCells count="49">
    <mergeCell ref="J52:J53"/>
    <mergeCell ref="F52:F53"/>
    <mergeCell ref="G52:G53"/>
    <mergeCell ref="I52:I53"/>
    <mergeCell ref="A34:A35"/>
    <mergeCell ref="B34:B35"/>
    <mergeCell ref="C34:C35"/>
    <mergeCell ref="A52:A53"/>
    <mergeCell ref="B52:B53"/>
    <mergeCell ref="C52:C53"/>
    <mergeCell ref="E16:E17"/>
    <mergeCell ref="G16:G17"/>
    <mergeCell ref="D52:D53"/>
    <mergeCell ref="E52:E53"/>
    <mergeCell ref="H52:H53"/>
    <mergeCell ref="H16:H17"/>
    <mergeCell ref="G8:G9"/>
    <mergeCell ref="F8:F9"/>
    <mergeCell ref="F16:F17"/>
    <mergeCell ref="E8:E9"/>
    <mergeCell ref="D34:D35"/>
    <mergeCell ref="E34:E35"/>
    <mergeCell ref="D8:D9"/>
    <mergeCell ref="G34:G35"/>
    <mergeCell ref="F34:F35"/>
    <mergeCell ref="D16:D17"/>
    <mergeCell ref="A8:A9"/>
    <mergeCell ref="A16:A17"/>
    <mergeCell ref="B16:B17"/>
    <mergeCell ref="C16:C17"/>
    <mergeCell ref="B8:B9"/>
    <mergeCell ref="C8:C9"/>
    <mergeCell ref="G74:H74"/>
    <mergeCell ref="G80:H80"/>
    <mergeCell ref="G79:H79"/>
    <mergeCell ref="G78:H78"/>
    <mergeCell ref="G77:H77"/>
    <mergeCell ref="G76:H76"/>
    <mergeCell ref="G75:H75"/>
    <mergeCell ref="R41:S41"/>
    <mergeCell ref="M8:M9"/>
    <mergeCell ref="N8:N9"/>
    <mergeCell ref="H8:I9"/>
    <mergeCell ref="M16:M17"/>
    <mergeCell ref="H10:I10"/>
    <mergeCell ref="H11:I11"/>
    <mergeCell ref="I16:I17"/>
    <mergeCell ref="H34:H35"/>
    <mergeCell ref="I34:I35"/>
  </mergeCells>
  <printOptions/>
  <pageMargins left="0.4330708661417323" right="0.3937007874015748" top="0.5905511811023623" bottom="0.31496062992125984" header="0.4330708661417323" footer="0.1968503937007874"/>
  <pageSetup horizontalDpi="300" verticalDpi="300" orientation="portrait" paperSize="9" scale="88" r:id="rId3"/>
  <headerFooter alignWithMargins="0">
    <oddFooter>&amp;L&amp;8　　　　※　各数値を四捨五入しているため、端数処理の関係で縦横の計算が一致しない場合があります。</oddFooter>
  </headerFooter>
  <rowBreaks count="1" manualBreakCount="1">
    <brk id="49" max="255" man="1"/>
  </rowBreaks>
  <colBreaks count="1" manualBreakCount="1">
    <brk id="11" max="72" man="1"/>
  </colBreaks>
  <legacyDrawing r:id="rId2"/>
</worksheet>
</file>

<file path=xl/worksheets/sheet19.xml><?xml version="1.0" encoding="utf-8"?>
<worksheet xmlns="http://schemas.openxmlformats.org/spreadsheetml/2006/main" xmlns:r="http://schemas.openxmlformats.org/officeDocument/2006/relationships">
  <dimension ref="A1:M89"/>
  <sheetViews>
    <sheetView view="pageBreakPreview" zoomScaleSheetLayoutView="100" zoomScalePageLayoutView="0" workbookViewId="0" topLeftCell="A49">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736</v>
      </c>
      <c r="B4" s="124"/>
      <c r="G4" s="125" t="s">
        <v>51</v>
      </c>
      <c r="H4" s="126" t="s">
        <v>52</v>
      </c>
      <c r="I4" s="127" t="s">
        <v>53</v>
      </c>
      <c r="J4" s="128" t="s">
        <v>54</v>
      </c>
    </row>
    <row r="5" spans="7:10" ht="13.5" customHeight="1" thickTop="1">
      <c r="G5" s="129">
        <v>6283</v>
      </c>
      <c r="H5" s="130">
        <v>12035</v>
      </c>
      <c r="I5" s="131">
        <v>1250</v>
      </c>
      <c r="J5" s="132">
        <v>19569</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4.25" customHeight="1" thickTop="1">
      <c r="A10" s="134" t="s">
        <v>9</v>
      </c>
      <c r="B10" s="135">
        <v>31903</v>
      </c>
      <c r="C10" s="136">
        <v>31022</v>
      </c>
      <c r="D10" s="136">
        <v>881</v>
      </c>
      <c r="E10" s="136">
        <v>769</v>
      </c>
      <c r="F10" s="136">
        <v>576</v>
      </c>
      <c r="G10" s="136">
        <v>48747</v>
      </c>
      <c r="H10" s="485" t="s">
        <v>735</v>
      </c>
    </row>
    <row r="11" spans="1:8" ht="13.5" customHeight="1">
      <c r="A11" s="154" t="s">
        <v>734</v>
      </c>
      <c r="B11" s="22">
        <v>14</v>
      </c>
      <c r="C11" s="23">
        <v>5</v>
      </c>
      <c r="D11" s="23">
        <v>9</v>
      </c>
      <c r="E11" s="23">
        <v>9</v>
      </c>
      <c r="F11" s="458" t="s">
        <v>73</v>
      </c>
      <c r="G11" s="458" t="s">
        <v>73</v>
      </c>
      <c r="H11" s="258"/>
    </row>
    <row r="12" spans="1:8" ht="13.5" customHeight="1">
      <c r="A12" s="154" t="s">
        <v>733</v>
      </c>
      <c r="B12" s="22">
        <v>12</v>
      </c>
      <c r="C12" s="23">
        <v>12</v>
      </c>
      <c r="D12" s="458">
        <v>0</v>
      </c>
      <c r="E12" s="458">
        <v>0</v>
      </c>
      <c r="F12" s="458" t="s">
        <v>73</v>
      </c>
      <c r="G12" s="458" t="s">
        <v>73</v>
      </c>
      <c r="H12" s="258"/>
    </row>
    <row r="13" spans="1:8" ht="13.5" customHeight="1">
      <c r="A13" s="138" t="s">
        <v>1</v>
      </c>
      <c r="B13" s="139">
        <v>31929</v>
      </c>
      <c r="C13" s="140">
        <v>31039</v>
      </c>
      <c r="D13" s="140">
        <v>890</v>
      </c>
      <c r="E13" s="140">
        <v>777</v>
      </c>
      <c r="F13" s="141"/>
      <c r="G13" s="140">
        <v>48747</v>
      </c>
      <c r="H13" s="142"/>
    </row>
    <row r="14" spans="1:8" ht="13.5" customHeight="1">
      <c r="A14" s="143" t="s">
        <v>66</v>
      </c>
      <c r="B14" s="144"/>
      <c r="C14" s="144"/>
      <c r="D14" s="144"/>
      <c r="E14" s="144"/>
      <c r="F14" s="144"/>
      <c r="G14" s="144"/>
      <c r="H14" s="145"/>
    </row>
    <row r="15" ht="9.75" customHeight="1"/>
    <row r="16" ht="14.25">
      <c r="A16" s="133" t="s">
        <v>10</v>
      </c>
    </row>
    <row r="17" spans="9:12" ht="10.5">
      <c r="I17" s="122" t="s">
        <v>12</v>
      </c>
      <c r="K17" s="122"/>
      <c r="L17" s="122"/>
    </row>
    <row r="18" spans="1:9" ht="13.5" customHeight="1">
      <c r="A18" s="789" t="s">
        <v>0</v>
      </c>
      <c r="B18" s="791" t="s">
        <v>43</v>
      </c>
      <c r="C18" s="793" t="s">
        <v>44</v>
      </c>
      <c r="D18" s="793" t="s">
        <v>45</v>
      </c>
      <c r="E18" s="799" t="s">
        <v>46</v>
      </c>
      <c r="F18" s="793" t="s">
        <v>55</v>
      </c>
      <c r="G18" s="793" t="s">
        <v>11</v>
      </c>
      <c r="H18" s="799" t="s">
        <v>41</v>
      </c>
      <c r="I18" s="797" t="s">
        <v>8</v>
      </c>
    </row>
    <row r="19" spans="1:9" ht="13.5" customHeight="1" thickBot="1">
      <c r="A19" s="790"/>
      <c r="B19" s="792"/>
      <c r="C19" s="794"/>
      <c r="D19" s="794"/>
      <c r="E19" s="800"/>
      <c r="F19" s="805"/>
      <c r="G19" s="805"/>
      <c r="H19" s="801"/>
      <c r="I19" s="798"/>
    </row>
    <row r="20" spans="1:9" ht="13.5" customHeight="1" thickTop="1">
      <c r="A20" s="134" t="s">
        <v>710</v>
      </c>
      <c r="B20" s="354">
        <v>284</v>
      </c>
      <c r="C20" s="355">
        <v>256</v>
      </c>
      <c r="D20" s="355">
        <v>28</v>
      </c>
      <c r="E20" s="147">
        <v>877</v>
      </c>
      <c r="F20" s="147">
        <v>125</v>
      </c>
      <c r="G20" s="147">
        <v>1697</v>
      </c>
      <c r="H20" s="147">
        <v>1100</v>
      </c>
      <c r="I20" s="149" t="s">
        <v>89</v>
      </c>
    </row>
    <row r="21" spans="1:9" ht="13.5" customHeight="1">
      <c r="A21" s="134" t="s">
        <v>708</v>
      </c>
      <c r="B21" s="235">
        <v>3692</v>
      </c>
      <c r="C21" s="44">
        <v>3855</v>
      </c>
      <c r="D21" s="44">
        <v>-163</v>
      </c>
      <c r="E21" s="261">
        <v>374</v>
      </c>
      <c r="F21" s="261">
        <v>424</v>
      </c>
      <c r="G21" s="261">
        <v>7561</v>
      </c>
      <c r="H21" s="151">
        <v>4021</v>
      </c>
      <c r="I21" s="149" t="s">
        <v>89</v>
      </c>
    </row>
    <row r="22" spans="1:9" ht="13.5" customHeight="1">
      <c r="A22" s="134" t="s">
        <v>707</v>
      </c>
      <c r="B22" s="155">
        <v>1350</v>
      </c>
      <c r="C22" s="156">
        <v>1325</v>
      </c>
      <c r="D22" s="156">
        <v>25</v>
      </c>
      <c r="E22" s="151">
        <v>22</v>
      </c>
      <c r="F22" s="151">
        <v>565</v>
      </c>
      <c r="G22" s="151">
        <v>5530</v>
      </c>
      <c r="H22" s="151">
        <v>3274</v>
      </c>
      <c r="I22" s="149"/>
    </row>
    <row r="23" spans="1:9" ht="13.5" customHeight="1">
      <c r="A23" s="134" t="s">
        <v>706</v>
      </c>
      <c r="B23" s="155">
        <v>3068</v>
      </c>
      <c r="C23" s="156">
        <v>3041</v>
      </c>
      <c r="D23" s="156">
        <v>26</v>
      </c>
      <c r="E23" s="151">
        <v>23</v>
      </c>
      <c r="F23" s="151">
        <v>1946</v>
      </c>
      <c r="G23" s="151">
        <v>22761</v>
      </c>
      <c r="H23" s="151">
        <v>21441</v>
      </c>
      <c r="I23" s="149"/>
    </row>
    <row r="24" spans="1:9" ht="13.5" customHeight="1">
      <c r="A24" s="134" t="s">
        <v>705</v>
      </c>
      <c r="B24" s="155">
        <v>854</v>
      </c>
      <c r="C24" s="156">
        <v>805</v>
      </c>
      <c r="D24" s="156">
        <v>50</v>
      </c>
      <c r="E24" s="151">
        <v>50</v>
      </c>
      <c r="F24" s="151">
        <v>295</v>
      </c>
      <c r="G24" s="151">
        <v>895</v>
      </c>
      <c r="H24" s="151">
        <v>348</v>
      </c>
      <c r="I24" s="149"/>
    </row>
    <row r="25" spans="1:9" ht="13.5" customHeight="1">
      <c r="A25" s="134" t="s">
        <v>704</v>
      </c>
      <c r="B25" s="155">
        <v>63</v>
      </c>
      <c r="C25" s="156">
        <v>63</v>
      </c>
      <c r="D25" s="156">
        <v>0</v>
      </c>
      <c r="E25" s="152">
        <v>0</v>
      </c>
      <c r="F25" s="151">
        <v>51</v>
      </c>
      <c r="G25" s="151">
        <v>138</v>
      </c>
      <c r="H25" s="151">
        <v>58</v>
      </c>
      <c r="I25" s="149"/>
    </row>
    <row r="26" spans="1:9" ht="13.5" customHeight="1">
      <c r="A26" s="134" t="s">
        <v>142</v>
      </c>
      <c r="B26" s="150">
        <v>4916</v>
      </c>
      <c r="C26" s="151">
        <v>4752</v>
      </c>
      <c r="D26" s="151">
        <v>164</v>
      </c>
      <c r="E26" s="151">
        <v>164</v>
      </c>
      <c r="F26" s="151">
        <v>352</v>
      </c>
      <c r="G26" s="152" t="s">
        <v>73</v>
      </c>
      <c r="H26" s="152" t="s">
        <v>73</v>
      </c>
      <c r="I26" s="149" t="s">
        <v>732</v>
      </c>
    </row>
    <row r="27" spans="1:9" ht="13.5" customHeight="1">
      <c r="A27" s="134" t="s">
        <v>731</v>
      </c>
      <c r="B27" s="150">
        <v>427</v>
      </c>
      <c r="C27" s="151">
        <v>417</v>
      </c>
      <c r="D27" s="151">
        <v>11</v>
      </c>
      <c r="E27" s="151">
        <v>11</v>
      </c>
      <c r="F27" s="151">
        <v>119</v>
      </c>
      <c r="G27" s="151">
        <v>615</v>
      </c>
      <c r="H27" s="151">
        <v>127</v>
      </c>
      <c r="I27" s="149"/>
    </row>
    <row r="28" spans="1:9" ht="13.5" customHeight="1">
      <c r="A28" s="134" t="s">
        <v>730</v>
      </c>
      <c r="B28" s="150">
        <v>3357</v>
      </c>
      <c r="C28" s="151">
        <v>3323</v>
      </c>
      <c r="D28" s="151">
        <v>35</v>
      </c>
      <c r="E28" s="151">
        <v>35</v>
      </c>
      <c r="F28" s="151">
        <v>504</v>
      </c>
      <c r="G28" s="152" t="s">
        <v>73</v>
      </c>
      <c r="H28" s="152" t="s">
        <v>73</v>
      </c>
      <c r="I28" s="149" t="s">
        <v>729</v>
      </c>
    </row>
    <row r="29" spans="1:9" ht="13.5" customHeight="1">
      <c r="A29" s="134" t="s">
        <v>728</v>
      </c>
      <c r="B29" s="150">
        <v>502</v>
      </c>
      <c r="C29" s="151">
        <v>495</v>
      </c>
      <c r="D29" s="151">
        <v>7</v>
      </c>
      <c r="E29" s="151">
        <v>7</v>
      </c>
      <c r="F29" s="151">
        <v>173</v>
      </c>
      <c r="G29" s="152" t="s">
        <v>73</v>
      </c>
      <c r="H29" s="152" t="s">
        <v>73</v>
      </c>
      <c r="I29" s="149"/>
    </row>
    <row r="30" spans="1:9" ht="13.5" customHeight="1">
      <c r="A30" s="154" t="s">
        <v>727</v>
      </c>
      <c r="B30" s="155">
        <v>11</v>
      </c>
      <c r="C30" s="156">
        <v>11</v>
      </c>
      <c r="D30" s="156">
        <v>0</v>
      </c>
      <c r="E30" s="152">
        <v>0</v>
      </c>
      <c r="F30" s="156">
        <v>11</v>
      </c>
      <c r="G30" s="152" t="s">
        <v>73</v>
      </c>
      <c r="H30" s="152" t="s">
        <v>73</v>
      </c>
      <c r="I30" s="157"/>
    </row>
    <row r="31" spans="1:9" ht="13.5" customHeight="1">
      <c r="A31" s="154" t="s">
        <v>726</v>
      </c>
      <c r="B31" s="155">
        <v>693</v>
      </c>
      <c r="C31" s="156">
        <v>680</v>
      </c>
      <c r="D31" s="156">
        <v>14</v>
      </c>
      <c r="E31" s="156">
        <v>14</v>
      </c>
      <c r="F31" s="156">
        <v>49</v>
      </c>
      <c r="G31" s="156">
        <v>449</v>
      </c>
      <c r="H31" s="156">
        <v>35</v>
      </c>
      <c r="I31" s="157"/>
    </row>
    <row r="32" spans="1:9" ht="13.5" customHeight="1">
      <c r="A32" s="158" t="s">
        <v>725</v>
      </c>
      <c r="B32" s="159">
        <v>5</v>
      </c>
      <c r="C32" s="160">
        <v>4</v>
      </c>
      <c r="D32" s="160">
        <v>1</v>
      </c>
      <c r="E32" s="160">
        <v>1</v>
      </c>
      <c r="F32" s="176" t="s">
        <v>73</v>
      </c>
      <c r="G32" s="176" t="s">
        <v>73</v>
      </c>
      <c r="H32" s="176" t="s">
        <v>73</v>
      </c>
      <c r="I32" s="161"/>
    </row>
    <row r="33" spans="1:9" ht="13.5" customHeight="1">
      <c r="A33" s="138" t="s">
        <v>15</v>
      </c>
      <c r="B33" s="162"/>
      <c r="C33" s="163"/>
      <c r="D33" s="163"/>
      <c r="E33" s="164">
        <f>SUM(E20:E32)</f>
        <v>1578</v>
      </c>
      <c r="F33" s="165"/>
      <c r="G33" s="164">
        <f>SUM(G20:G32)</f>
        <v>39646</v>
      </c>
      <c r="H33" s="164">
        <f>SUM(H20:H32)</f>
        <v>30404</v>
      </c>
      <c r="I33" s="166"/>
    </row>
    <row r="34" ht="10.5">
      <c r="A34" s="121" t="s">
        <v>60</v>
      </c>
    </row>
    <row r="35" ht="10.5">
      <c r="A35" s="121" t="s">
        <v>62</v>
      </c>
    </row>
    <row r="36" ht="10.5">
      <c r="A36" s="121" t="s">
        <v>49</v>
      </c>
    </row>
    <row r="37" ht="10.5">
      <c r="A37" s="121" t="s">
        <v>48</v>
      </c>
    </row>
    <row r="38" ht="9.75" customHeight="1"/>
    <row r="39" ht="14.25">
      <c r="A39" s="133" t="s">
        <v>13</v>
      </c>
    </row>
    <row r="40" spans="9:10" ht="10.5">
      <c r="I40" s="122" t="s">
        <v>12</v>
      </c>
      <c r="J40" s="122"/>
    </row>
    <row r="41" spans="1:9" ht="13.5" customHeight="1">
      <c r="A41" s="789" t="s">
        <v>14</v>
      </c>
      <c r="B41" s="791" t="s">
        <v>43</v>
      </c>
      <c r="C41" s="793" t="s">
        <v>44</v>
      </c>
      <c r="D41" s="793" t="s">
        <v>45</v>
      </c>
      <c r="E41" s="799" t="s">
        <v>46</v>
      </c>
      <c r="F41" s="793" t="s">
        <v>55</v>
      </c>
      <c r="G41" s="793" t="s">
        <v>11</v>
      </c>
      <c r="H41" s="799" t="s">
        <v>42</v>
      </c>
      <c r="I41" s="797" t="s">
        <v>8</v>
      </c>
    </row>
    <row r="42" spans="1:9" ht="13.5" customHeight="1" thickBot="1">
      <c r="A42" s="790"/>
      <c r="B42" s="792"/>
      <c r="C42" s="794"/>
      <c r="D42" s="794"/>
      <c r="E42" s="800"/>
      <c r="F42" s="805"/>
      <c r="G42" s="805"/>
      <c r="H42" s="801"/>
      <c r="I42" s="798"/>
    </row>
    <row r="43" spans="1:9" ht="13.5" customHeight="1" thickTop="1">
      <c r="A43" s="134" t="s">
        <v>155</v>
      </c>
      <c r="B43" s="146">
        <v>12495</v>
      </c>
      <c r="C43" s="147">
        <v>12228</v>
      </c>
      <c r="D43" s="147">
        <v>267</v>
      </c>
      <c r="E43" s="147">
        <v>267</v>
      </c>
      <c r="F43" s="147">
        <v>3040</v>
      </c>
      <c r="G43" s="148" t="s">
        <v>73</v>
      </c>
      <c r="H43" s="148" t="s">
        <v>73</v>
      </c>
      <c r="I43" s="167" t="s">
        <v>373</v>
      </c>
    </row>
    <row r="44" spans="1:9" ht="13.5" customHeight="1">
      <c r="A44" s="154" t="s">
        <v>90</v>
      </c>
      <c r="B44" s="155">
        <v>66</v>
      </c>
      <c r="C44" s="156">
        <v>64</v>
      </c>
      <c r="D44" s="156">
        <v>2</v>
      </c>
      <c r="E44" s="156">
        <v>2</v>
      </c>
      <c r="F44" s="168" t="s">
        <v>73</v>
      </c>
      <c r="G44" s="168" t="s">
        <v>73</v>
      </c>
      <c r="H44" s="168" t="s">
        <v>73</v>
      </c>
      <c r="I44" s="157"/>
    </row>
    <row r="45" spans="1:9" ht="13.5" customHeight="1">
      <c r="A45" s="154" t="s">
        <v>724</v>
      </c>
      <c r="B45" s="155">
        <v>262</v>
      </c>
      <c r="C45" s="156">
        <v>234</v>
      </c>
      <c r="D45" s="156">
        <v>28</v>
      </c>
      <c r="E45" s="156">
        <v>28</v>
      </c>
      <c r="F45" s="168" t="s">
        <v>73</v>
      </c>
      <c r="G45" s="168" t="s">
        <v>73</v>
      </c>
      <c r="H45" s="168" t="s">
        <v>73</v>
      </c>
      <c r="I45" s="157"/>
    </row>
    <row r="46" spans="1:9" ht="13.5" customHeight="1">
      <c r="A46" s="169" t="s">
        <v>723</v>
      </c>
      <c r="B46" s="170">
        <v>190840</v>
      </c>
      <c r="C46" s="171">
        <v>184041</v>
      </c>
      <c r="D46" s="171">
        <v>6799</v>
      </c>
      <c r="E46" s="171">
        <v>6799</v>
      </c>
      <c r="F46" s="168">
        <v>1283</v>
      </c>
      <c r="G46" s="168" t="s">
        <v>73</v>
      </c>
      <c r="H46" s="168" t="s">
        <v>73</v>
      </c>
      <c r="I46" s="298" t="s">
        <v>860</v>
      </c>
    </row>
    <row r="47" spans="1:9" ht="13.5" customHeight="1">
      <c r="A47" s="158" t="s">
        <v>154</v>
      </c>
      <c r="B47" s="159">
        <v>473</v>
      </c>
      <c r="C47" s="160">
        <v>464</v>
      </c>
      <c r="D47" s="160">
        <v>9</v>
      </c>
      <c r="E47" s="160">
        <v>839</v>
      </c>
      <c r="F47" s="168" t="s">
        <v>73</v>
      </c>
      <c r="G47" s="168" t="s">
        <v>73</v>
      </c>
      <c r="H47" s="168" t="s">
        <v>73</v>
      </c>
      <c r="I47" s="161" t="s">
        <v>89</v>
      </c>
    </row>
    <row r="48" spans="1:9" ht="13.5" customHeight="1">
      <c r="A48" s="138" t="s">
        <v>16</v>
      </c>
      <c r="B48" s="162"/>
      <c r="C48" s="163"/>
      <c r="D48" s="163"/>
      <c r="E48" s="164">
        <f>SUM(E43:E47)</f>
        <v>7935</v>
      </c>
      <c r="F48" s="165"/>
      <c r="G48" s="173" t="s">
        <v>73</v>
      </c>
      <c r="H48" s="173" t="s">
        <v>73</v>
      </c>
      <c r="I48" s="174"/>
    </row>
    <row r="49" ht="9.75" customHeight="1">
      <c r="A49" s="175"/>
    </row>
    <row r="50" ht="14.25">
      <c r="A50" s="133" t="s">
        <v>56</v>
      </c>
    </row>
    <row r="51" ht="10.5">
      <c r="J51" s="122" t="s">
        <v>12</v>
      </c>
    </row>
    <row r="52" spans="1:10" ht="13.5" customHeight="1">
      <c r="A52" s="795" t="s">
        <v>17</v>
      </c>
      <c r="B52" s="791" t="s">
        <v>19</v>
      </c>
      <c r="C52" s="793" t="s">
        <v>47</v>
      </c>
      <c r="D52" s="793" t="s">
        <v>20</v>
      </c>
      <c r="E52" s="793" t="s">
        <v>21</v>
      </c>
      <c r="F52" s="793" t="s">
        <v>22</v>
      </c>
      <c r="G52" s="799" t="s">
        <v>23</v>
      </c>
      <c r="H52" s="799" t="s">
        <v>24</v>
      </c>
      <c r="I52" s="799" t="s">
        <v>59</v>
      </c>
      <c r="J52" s="797" t="s">
        <v>8</v>
      </c>
    </row>
    <row r="53" spans="1:10" ht="13.5" customHeight="1" thickBot="1">
      <c r="A53" s="796"/>
      <c r="B53" s="792"/>
      <c r="C53" s="794"/>
      <c r="D53" s="794"/>
      <c r="E53" s="794"/>
      <c r="F53" s="794"/>
      <c r="G53" s="800"/>
      <c r="H53" s="800"/>
      <c r="I53" s="801"/>
      <c r="J53" s="798"/>
    </row>
    <row r="54" spans="1:10" ht="13.5" customHeight="1" thickTop="1">
      <c r="A54" s="486" t="s">
        <v>722</v>
      </c>
      <c r="B54" s="146">
        <v>-11</v>
      </c>
      <c r="C54" s="147">
        <v>99</v>
      </c>
      <c r="D54" s="147">
        <v>20</v>
      </c>
      <c r="E54" s="148" t="s">
        <v>73</v>
      </c>
      <c r="F54" s="148" t="s">
        <v>73</v>
      </c>
      <c r="G54" s="148" t="s">
        <v>73</v>
      </c>
      <c r="H54" s="148" t="s">
        <v>73</v>
      </c>
      <c r="I54" s="148" t="s">
        <v>73</v>
      </c>
      <c r="J54" s="149"/>
    </row>
    <row r="55" spans="1:10" ht="13.5" customHeight="1">
      <c r="A55" s="154" t="s">
        <v>721</v>
      </c>
      <c r="B55" s="150">
        <v>4</v>
      </c>
      <c r="C55" s="151">
        <v>284</v>
      </c>
      <c r="D55" s="151">
        <v>293</v>
      </c>
      <c r="E55" s="152" t="s">
        <v>73</v>
      </c>
      <c r="F55" s="152">
        <v>14</v>
      </c>
      <c r="G55" s="152" t="s">
        <v>73</v>
      </c>
      <c r="H55" s="152" t="s">
        <v>73</v>
      </c>
      <c r="I55" s="152" t="s">
        <v>73</v>
      </c>
      <c r="J55" s="149"/>
    </row>
    <row r="56" spans="1:10" ht="13.5" customHeight="1">
      <c r="A56" s="154" t="s">
        <v>720</v>
      </c>
      <c r="B56" s="150">
        <v>-1</v>
      </c>
      <c r="C56" s="151">
        <v>3</v>
      </c>
      <c r="D56" s="151">
        <v>9</v>
      </c>
      <c r="E56" s="152" t="s">
        <v>73</v>
      </c>
      <c r="F56" s="152" t="s">
        <v>73</v>
      </c>
      <c r="G56" s="152" t="s">
        <v>73</v>
      </c>
      <c r="H56" s="152" t="s">
        <v>73</v>
      </c>
      <c r="I56" s="152" t="s">
        <v>73</v>
      </c>
      <c r="J56" s="149"/>
    </row>
    <row r="57" spans="1:10" ht="13.5" customHeight="1">
      <c r="A57" s="154" t="s">
        <v>719</v>
      </c>
      <c r="B57" s="150">
        <v>1</v>
      </c>
      <c r="C57" s="151">
        <v>17</v>
      </c>
      <c r="D57" s="151">
        <v>10</v>
      </c>
      <c r="E57" s="152" t="s">
        <v>73</v>
      </c>
      <c r="F57" s="152" t="s">
        <v>73</v>
      </c>
      <c r="G57" s="152" t="s">
        <v>73</v>
      </c>
      <c r="H57" s="152" t="s">
        <v>73</v>
      </c>
      <c r="I57" s="152" t="s">
        <v>73</v>
      </c>
      <c r="J57" s="149"/>
    </row>
    <row r="58" spans="1:10" ht="13.5" customHeight="1">
      <c r="A58" s="154" t="s">
        <v>718</v>
      </c>
      <c r="B58" s="150">
        <v>147</v>
      </c>
      <c r="C58" s="151">
        <v>499</v>
      </c>
      <c r="D58" s="151">
        <v>30</v>
      </c>
      <c r="E58" s="152" t="s">
        <v>73</v>
      </c>
      <c r="F58" s="152" t="s">
        <v>73</v>
      </c>
      <c r="G58" s="152" t="s">
        <v>73</v>
      </c>
      <c r="H58" s="152" t="s">
        <v>73</v>
      </c>
      <c r="I58" s="152" t="s">
        <v>73</v>
      </c>
      <c r="J58" s="149"/>
    </row>
    <row r="59" spans="1:10" ht="13.5" customHeight="1">
      <c r="A59" s="154" t="s">
        <v>717</v>
      </c>
      <c r="B59" s="150">
        <v>0</v>
      </c>
      <c r="C59" s="151">
        <v>53</v>
      </c>
      <c r="D59" s="151">
        <v>42</v>
      </c>
      <c r="E59" s="152" t="s">
        <v>73</v>
      </c>
      <c r="F59" s="152" t="s">
        <v>73</v>
      </c>
      <c r="G59" s="152" t="s">
        <v>73</v>
      </c>
      <c r="H59" s="152" t="s">
        <v>73</v>
      </c>
      <c r="I59" s="152" t="s">
        <v>73</v>
      </c>
      <c r="J59" s="149"/>
    </row>
    <row r="60" spans="1:10" ht="13.5" customHeight="1">
      <c r="A60" s="154" t="s">
        <v>716</v>
      </c>
      <c r="B60" s="150">
        <v>15</v>
      </c>
      <c r="C60" s="151">
        <v>96</v>
      </c>
      <c r="D60" s="151">
        <v>38</v>
      </c>
      <c r="E60" s="152" t="s">
        <v>73</v>
      </c>
      <c r="F60" s="152" t="s">
        <v>73</v>
      </c>
      <c r="G60" s="152" t="s">
        <v>73</v>
      </c>
      <c r="H60" s="152" t="s">
        <v>73</v>
      </c>
      <c r="I60" s="152" t="s">
        <v>73</v>
      </c>
      <c r="J60" s="149"/>
    </row>
    <row r="61" spans="1:10" ht="13.5" customHeight="1">
      <c r="A61" s="154" t="s">
        <v>715</v>
      </c>
      <c r="B61" s="150">
        <v>2</v>
      </c>
      <c r="C61" s="151">
        <v>45</v>
      </c>
      <c r="D61" s="151">
        <v>8</v>
      </c>
      <c r="E61" s="152" t="s">
        <v>73</v>
      </c>
      <c r="F61" s="152" t="s">
        <v>73</v>
      </c>
      <c r="G61" s="152" t="s">
        <v>73</v>
      </c>
      <c r="H61" s="152" t="s">
        <v>73</v>
      </c>
      <c r="I61" s="152" t="s">
        <v>73</v>
      </c>
      <c r="J61" s="149"/>
    </row>
    <row r="62" spans="1:10" ht="13.5" customHeight="1">
      <c r="A62" s="154" t="s">
        <v>714</v>
      </c>
      <c r="B62" s="150">
        <v>77</v>
      </c>
      <c r="C62" s="151">
        <v>281</v>
      </c>
      <c r="D62" s="151">
        <v>66</v>
      </c>
      <c r="E62" s="152" t="s">
        <v>73</v>
      </c>
      <c r="F62" s="152" t="s">
        <v>73</v>
      </c>
      <c r="G62" s="152" t="s">
        <v>73</v>
      </c>
      <c r="H62" s="152" t="s">
        <v>73</v>
      </c>
      <c r="I62" s="152" t="s">
        <v>73</v>
      </c>
      <c r="J62" s="149"/>
    </row>
    <row r="63" spans="1:10" ht="13.5" customHeight="1">
      <c r="A63" s="154" t="s">
        <v>713</v>
      </c>
      <c r="B63" s="155">
        <v>0</v>
      </c>
      <c r="C63" s="156">
        <v>6</v>
      </c>
      <c r="D63" s="156">
        <v>5</v>
      </c>
      <c r="E63" s="152" t="s">
        <v>73</v>
      </c>
      <c r="F63" s="152" t="s">
        <v>73</v>
      </c>
      <c r="G63" s="152" t="s">
        <v>73</v>
      </c>
      <c r="H63" s="152" t="s">
        <v>73</v>
      </c>
      <c r="I63" s="152" t="s">
        <v>73</v>
      </c>
      <c r="J63" s="157"/>
    </row>
    <row r="64" spans="1:10" ht="13.5" customHeight="1">
      <c r="A64" s="154" t="s">
        <v>712</v>
      </c>
      <c r="B64" s="155">
        <v>-190</v>
      </c>
      <c r="C64" s="156">
        <v>298</v>
      </c>
      <c r="D64" s="156">
        <v>57</v>
      </c>
      <c r="E64" s="156">
        <v>121</v>
      </c>
      <c r="F64" s="152" t="s">
        <v>73</v>
      </c>
      <c r="G64" s="152" t="s">
        <v>73</v>
      </c>
      <c r="H64" s="152" t="s">
        <v>73</v>
      </c>
      <c r="I64" s="152" t="s">
        <v>73</v>
      </c>
      <c r="J64" s="157"/>
    </row>
    <row r="65" spans="1:10" ht="13.5" customHeight="1">
      <c r="A65" s="177" t="s">
        <v>18</v>
      </c>
      <c r="B65" s="178"/>
      <c r="C65" s="165"/>
      <c r="D65" s="164">
        <f>SUM(D54:D64)</f>
        <v>578</v>
      </c>
      <c r="E65" s="164">
        <f>SUM(E54:E64)</f>
        <v>121</v>
      </c>
      <c r="F65" s="164">
        <f>SUM(F54:F64)</f>
        <v>14</v>
      </c>
      <c r="G65" s="173" t="s">
        <v>73</v>
      </c>
      <c r="H65" s="173" t="s">
        <v>73</v>
      </c>
      <c r="I65" s="173" t="s">
        <v>73</v>
      </c>
      <c r="J65" s="166"/>
    </row>
    <row r="66" ht="10.5">
      <c r="A66" s="121" t="s">
        <v>61</v>
      </c>
    </row>
    <row r="67" ht="9.75" customHeight="1"/>
    <row r="68" ht="14.25">
      <c r="A68" s="133" t="s">
        <v>39</v>
      </c>
    </row>
    <row r="69" ht="10.5">
      <c r="D69" s="122" t="s">
        <v>12</v>
      </c>
    </row>
    <row r="70" spans="1:4" ht="21.75" thickBot="1">
      <c r="A70" s="179" t="s">
        <v>34</v>
      </c>
      <c r="B70" s="180" t="s">
        <v>69</v>
      </c>
      <c r="C70" s="181" t="s">
        <v>70</v>
      </c>
      <c r="D70" s="182" t="s">
        <v>50</v>
      </c>
    </row>
    <row r="71" spans="1:4" ht="13.5" customHeight="1" thickTop="1">
      <c r="A71" s="183" t="s">
        <v>35</v>
      </c>
      <c r="B71" s="146">
        <v>3620</v>
      </c>
      <c r="C71" s="147">
        <v>3639</v>
      </c>
      <c r="D71" s="167">
        <f>C71-B71</f>
        <v>19</v>
      </c>
    </row>
    <row r="72" spans="1:4" ht="13.5" customHeight="1">
      <c r="A72" s="184" t="s">
        <v>36</v>
      </c>
      <c r="B72" s="155">
        <v>573</v>
      </c>
      <c r="C72" s="156">
        <v>584</v>
      </c>
      <c r="D72" s="157">
        <f>C72-B72</f>
        <v>11</v>
      </c>
    </row>
    <row r="73" spans="1:4" ht="13.5" customHeight="1">
      <c r="A73" s="185" t="s">
        <v>37</v>
      </c>
      <c r="B73" s="159">
        <v>4589</v>
      </c>
      <c r="C73" s="160">
        <v>4491</v>
      </c>
      <c r="D73" s="161">
        <f>C73-B73</f>
        <v>-98</v>
      </c>
    </row>
    <row r="74" spans="1:4" ht="13.5" customHeight="1">
      <c r="A74" s="186" t="s">
        <v>38</v>
      </c>
      <c r="B74" s="187">
        <f>SUM(B71:B73)</f>
        <v>8782</v>
      </c>
      <c r="C74" s="164">
        <f>SUM(C71:C73)</f>
        <v>8714</v>
      </c>
      <c r="D74" s="166">
        <f>SUM(D71:D73)</f>
        <v>-68</v>
      </c>
    </row>
    <row r="75" spans="1:4" ht="10.5">
      <c r="A75" s="121" t="s">
        <v>58</v>
      </c>
      <c r="B75" s="188"/>
      <c r="C75" s="188"/>
      <c r="D75" s="188"/>
    </row>
    <row r="76" spans="1:4" ht="9.75" customHeight="1">
      <c r="A76" s="189"/>
      <c r="B76" s="188"/>
      <c r="C76" s="188"/>
      <c r="D76" s="188"/>
    </row>
    <row r="77" ht="14.25">
      <c r="A77" s="133" t="s">
        <v>57</v>
      </c>
    </row>
    <row r="78" ht="10.5" customHeight="1">
      <c r="A78" s="133"/>
    </row>
    <row r="79" spans="1:11" ht="21.75" thickBot="1">
      <c r="A79" s="179" t="s">
        <v>33</v>
      </c>
      <c r="B79" s="180" t="s">
        <v>69</v>
      </c>
      <c r="C79" s="181" t="s">
        <v>70</v>
      </c>
      <c r="D79" s="181" t="s">
        <v>50</v>
      </c>
      <c r="E79" s="190" t="s">
        <v>31</v>
      </c>
      <c r="F79" s="182" t="s">
        <v>32</v>
      </c>
      <c r="G79" s="807" t="s">
        <v>40</v>
      </c>
      <c r="H79" s="808"/>
      <c r="I79" s="180" t="s">
        <v>69</v>
      </c>
      <c r="J79" s="181" t="s">
        <v>70</v>
      </c>
      <c r="K79" s="182" t="s">
        <v>50</v>
      </c>
    </row>
    <row r="80" spans="1:11" ht="13.5" customHeight="1" thickTop="1">
      <c r="A80" s="183" t="s">
        <v>25</v>
      </c>
      <c r="B80" s="191">
        <v>4.57</v>
      </c>
      <c r="C80" s="192">
        <v>3.97</v>
      </c>
      <c r="D80" s="192">
        <f aca="true" t="shared" si="0" ref="D80:D85">C80-B80</f>
        <v>-0.6000000000000001</v>
      </c>
      <c r="E80" s="193" t="s">
        <v>711</v>
      </c>
      <c r="F80" s="194" t="s">
        <v>147</v>
      </c>
      <c r="G80" s="811" t="s">
        <v>710</v>
      </c>
      <c r="H80" s="812"/>
      <c r="I80" s="487" t="s">
        <v>73</v>
      </c>
      <c r="J80" s="488" t="s">
        <v>73</v>
      </c>
      <c r="K80" s="489" t="s">
        <v>73</v>
      </c>
    </row>
    <row r="81" spans="1:11" ht="13.5" customHeight="1">
      <c r="A81" s="184" t="s">
        <v>26</v>
      </c>
      <c r="B81" s="198">
        <v>13.32</v>
      </c>
      <c r="C81" s="199">
        <v>12.03</v>
      </c>
      <c r="D81" s="192">
        <f t="shared" si="0"/>
        <v>-1.290000000000001</v>
      </c>
      <c r="E81" s="200" t="s">
        <v>709</v>
      </c>
      <c r="F81" s="201" t="s">
        <v>145</v>
      </c>
      <c r="G81" s="802" t="s">
        <v>708</v>
      </c>
      <c r="H81" s="803"/>
      <c r="I81" s="270" t="s">
        <v>73</v>
      </c>
      <c r="J81" s="276" t="s">
        <v>73</v>
      </c>
      <c r="K81" s="490" t="s">
        <v>73</v>
      </c>
    </row>
    <row r="82" spans="1:11" ht="13.5" customHeight="1">
      <c r="A82" s="184" t="s">
        <v>27</v>
      </c>
      <c r="B82" s="204">
        <v>21.8</v>
      </c>
      <c r="C82" s="202">
        <v>21.7</v>
      </c>
      <c r="D82" s="192">
        <f t="shared" si="0"/>
        <v>-0.10000000000000142</v>
      </c>
      <c r="E82" s="205">
        <v>25</v>
      </c>
      <c r="F82" s="206">
        <v>35</v>
      </c>
      <c r="G82" s="802" t="s">
        <v>707</v>
      </c>
      <c r="H82" s="803"/>
      <c r="I82" s="270" t="s">
        <v>73</v>
      </c>
      <c r="J82" s="276" t="s">
        <v>73</v>
      </c>
      <c r="K82" s="490" t="s">
        <v>73</v>
      </c>
    </row>
    <row r="83" spans="1:11" ht="13.5" customHeight="1">
      <c r="A83" s="184" t="s">
        <v>28</v>
      </c>
      <c r="B83" s="207">
        <v>174.7</v>
      </c>
      <c r="C83" s="202">
        <v>156.9</v>
      </c>
      <c r="D83" s="192">
        <f t="shared" si="0"/>
        <v>-17.799999999999983</v>
      </c>
      <c r="E83" s="205">
        <v>350</v>
      </c>
      <c r="F83" s="208"/>
      <c r="G83" s="802" t="s">
        <v>706</v>
      </c>
      <c r="H83" s="803"/>
      <c r="I83" s="270" t="s">
        <v>73</v>
      </c>
      <c r="J83" s="276" t="s">
        <v>73</v>
      </c>
      <c r="K83" s="490" t="s">
        <v>73</v>
      </c>
    </row>
    <row r="84" spans="1:11" ht="13.5" customHeight="1">
      <c r="A84" s="184" t="s">
        <v>29</v>
      </c>
      <c r="B84" s="209">
        <v>0.36</v>
      </c>
      <c r="C84" s="199">
        <v>0.35</v>
      </c>
      <c r="D84" s="192">
        <f t="shared" si="0"/>
        <v>-0.010000000000000009</v>
      </c>
      <c r="E84" s="210"/>
      <c r="F84" s="211"/>
      <c r="G84" s="802" t="s">
        <v>705</v>
      </c>
      <c r="H84" s="803"/>
      <c r="I84" s="270" t="s">
        <v>73</v>
      </c>
      <c r="J84" s="276" t="s">
        <v>73</v>
      </c>
      <c r="K84" s="490" t="s">
        <v>73</v>
      </c>
    </row>
    <row r="85" spans="1:11" ht="13.5" customHeight="1">
      <c r="A85" s="212" t="s">
        <v>30</v>
      </c>
      <c r="B85" s="213">
        <v>90</v>
      </c>
      <c r="C85" s="214">
        <v>88.4</v>
      </c>
      <c r="D85" s="305">
        <f t="shared" si="0"/>
        <v>-1.5999999999999943</v>
      </c>
      <c r="E85" s="215"/>
      <c r="F85" s="216"/>
      <c r="G85" s="839" t="s">
        <v>704</v>
      </c>
      <c r="H85" s="840"/>
      <c r="I85" s="491" t="s">
        <v>73</v>
      </c>
      <c r="J85" s="286" t="s">
        <v>73</v>
      </c>
      <c r="K85" s="492" t="s">
        <v>73</v>
      </c>
    </row>
    <row r="86" ht="10.5">
      <c r="A86" s="121" t="s">
        <v>64</v>
      </c>
    </row>
    <row r="87" ht="10.5">
      <c r="A87" s="121" t="s">
        <v>65</v>
      </c>
    </row>
    <row r="88" ht="10.5">
      <c r="A88" s="121" t="s">
        <v>63</v>
      </c>
    </row>
    <row r="89" ht="10.5" customHeight="1">
      <c r="A89" s="121" t="s">
        <v>68</v>
      </c>
    </row>
  </sheetData>
  <sheetProtection/>
  <mergeCells count="43">
    <mergeCell ref="A41:A42"/>
    <mergeCell ref="B41:B42"/>
    <mergeCell ref="C41:C42"/>
    <mergeCell ref="A52:A53"/>
    <mergeCell ref="B52:B53"/>
    <mergeCell ref="C52:C53"/>
    <mergeCell ref="D52:D53"/>
    <mergeCell ref="E52:E53"/>
    <mergeCell ref="H52:H53"/>
    <mergeCell ref="J52:J53"/>
    <mergeCell ref="F52:F53"/>
    <mergeCell ref="G52:G53"/>
    <mergeCell ref="I52:I53"/>
    <mergeCell ref="H41:H42"/>
    <mergeCell ref="I41:I42"/>
    <mergeCell ref="G41:G42"/>
    <mergeCell ref="F41:F42"/>
    <mergeCell ref="D41:D42"/>
    <mergeCell ref="E41:E42"/>
    <mergeCell ref="C8:C9"/>
    <mergeCell ref="D18:D19"/>
    <mergeCell ref="E18:E19"/>
    <mergeCell ref="E8:E9"/>
    <mergeCell ref="I18:I19"/>
    <mergeCell ref="D8:D9"/>
    <mergeCell ref="F18:F19"/>
    <mergeCell ref="A8:A9"/>
    <mergeCell ref="H8:H9"/>
    <mergeCell ref="A18:A19"/>
    <mergeCell ref="B18:B19"/>
    <mergeCell ref="C18:C19"/>
    <mergeCell ref="B8:B9"/>
    <mergeCell ref="G18:G19"/>
    <mergeCell ref="H18:H19"/>
    <mergeCell ref="G8:G9"/>
    <mergeCell ref="F8:F9"/>
    <mergeCell ref="G79:H79"/>
    <mergeCell ref="G85:H85"/>
    <mergeCell ref="G84:H84"/>
    <mergeCell ref="G83:H83"/>
    <mergeCell ref="G82:H82"/>
    <mergeCell ref="G81:H81"/>
    <mergeCell ref="G80:H80"/>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67" max="10" man="1"/>
  </rowBreaks>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96"/>
  <sheetViews>
    <sheetView view="pageBreakPreview" zoomScaleSheetLayoutView="100" zoomScalePageLayoutView="0" workbookViewId="0" topLeftCell="A76">
      <selection activeCell="D89" sqref="D89"/>
    </sheetView>
  </sheetViews>
  <sheetFormatPr defaultColWidth="9.00390625" defaultRowHeight="13.5" customHeight="1"/>
  <cols>
    <col min="1" max="1" width="20.125" style="4" customWidth="1"/>
    <col min="2" max="7" width="9.00390625" style="4" customWidth="1"/>
    <col min="8" max="8" width="9.37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614</v>
      </c>
      <c r="B4" s="7"/>
      <c r="G4" s="8" t="s">
        <v>51</v>
      </c>
      <c r="H4" s="9" t="s">
        <v>52</v>
      </c>
      <c r="I4" s="10" t="s">
        <v>53</v>
      </c>
      <c r="J4" s="11" t="s">
        <v>54</v>
      </c>
    </row>
    <row r="5" spans="7:10" ht="13.5" customHeight="1" thickTop="1">
      <c r="G5" s="12">
        <v>28955</v>
      </c>
      <c r="H5" s="13">
        <v>2108</v>
      </c>
      <c r="I5" s="14">
        <v>2104</v>
      </c>
      <c r="J5" s="15">
        <f>SUM(G5:I5)</f>
        <v>33167</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21" customHeight="1" thickTop="1">
      <c r="A10" s="668" t="s">
        <v>9</v>
      </c>
      <c r="B10" s="669">
        <v>59775</v>
      </c>
      <c r="C10" s="670">
        <v>58402</v>
      </c>
      <c r="D10" s="670">
        <v>1373</v>
      </c>
      <c r="E10" s="670">
        <v>1367</v>
      </c>
      <c r="F10" s="670">
        <v>262</v>
      </c>
      <c r="G10" s="670">
        <v>46634</v>
      </c>
      <c r="H10" s="583" t="s">
        <v>613</v>
      </c>
    </row>
    <row r="11" spans="1:8" ht="21" customHeight="1">
      <c r="A11" s="671" t="s">
        <v>612</v>
      </c>
      <c r="B11" s="672">
        <v>27</v>
      </c>
      <c r="C11" s="673">
        <v>25</v>
      </c>
      <c r="D11" s="673">
        <v>2</v>
      </c>
      <c r="E11" s="673">
        <v>2</v>
      </c>
      <c r="F11" s="673">
        <v>0</v>
      </c>
      <c r="G11" s="673">
        <v>0</v>
      </c>
      <c r="H11" s="674"/>
    </row>
    <row r="12" spans="1:8" ht="21" customHeight="1">
      <c r="A12" s="675" t="s">
        <v>611</v>
      </c>
      <c r="B12" s="672">
        <v>51</v>
      </c>
      <c r="C12" s="673">
        <v>51</v>
      </c>
      <c r="D12" s="673">
        <v>0</v>
      </c>
      <c r="E12" s="673">
        <v>0</v>
      </c>
      <c r="F12" s="673">
        <v>23</v>
      </c>
      <c r="G12" s="673">
        <v>454</v>
      </c>
      <c r="H12" s="674"/>
    </row>
    <row r="13" spans="1:8" ht="21" customHeight="1">
      <c r="A13" s="30" t="s">
        <v>1</v>
      </c>
      <c r="B13" s="676">
        <v>59805</v>
      </c>
      <c r="C13" s="677">
        <v>58430</v>
      </c>
      <c r="D13" s="677">
        <v>1375</v>
      </c>
      <c r="E13" s="677">
        <v>1369</v>
      </c>
      <c r="F13" s="678"/>
      <c r="G13" s="677">
        <f>SUM(G10:G12)</f>
        <v>47088</v>
      </c>
      <c r="H13" s="679">
        <f>SUM(H10:H12)</f>
        <v>0</v>
      </c>
    </row>
    <row r="14" spans="1:8" ht="13.5" customHeight="1">
      <c r="A14" s="35" t="s">
        <v>66</v>
      </c>
      <c r="B14" s="36"/>
      <c r="C14" s="36"/>
      <c r="D14" s="36"/>
      <c r="E14" s="36"/>
      <c r="F14" s="36"/>
      <c r="G14" s="36"/>
      <c r="H14" s="37"/>
    </row>
    <row r="15" ht="9.75" customHeight="1"/>
    <row r="16" ht="14.25">
      <c r="A16" s="16" t="s">
        <v>10</v>
      </c>
    </row>
    <row r="17" spans="9:12" ht="10.5">
      <c r="I17" s="5" t="s">
        <v>12</v>
      </c>
      <c r="K17" s="5"/>
      <c r="L17" s="5"/>
    </row>
    <row r="18" spans="1:9" ht="13.5" customHeight="1">
      <c r="A18" s="819" t="s">
        <v>0</v>
      </c>
      <c r="B18" s="821" t="s">
        <v>43</v>
      </c>
      <c r="C18" s="823" t="s">
        <v>44</v>
      </c>
      <c r="D18" s="823" t="s">
        <v>45</v>
      </c>
      <c r="E18" s="827" t="s">
        <v>46</v>
      </c>
      <c r="F18" s="823" t="s">
        <v>55</v>
      </c>
      <c r="G18" s="823" t="s">
        <v>11</v>
      </c>
      <c r="H18" s="827" t="s">
        <v>41</v>
      </c>
      <c r="I18" s="829" t="s">
        <v>8</v>
      </c>
    </row>
    <row r="19" spans="1:9" ht="13.5" customHeight="1" thickBot="1">
      <c r="A19" s="820"/>
      <c r="B19" s="822"/>
      <c r="C19" s="824"/>
      <c r="D19" s="824"/>
      <c r="E19" s="828"/>
      <c r="F19" s="832"/>
      <c r="G19" s="832"/>
      <c r="H19" s="831"/>
      <c r="I19" s="830"/>
    </row>
    <row r="20" spans="1:9" ht="21" customHeight="1" thickTop="1">
      <c r="A20" s="680" t="s">
        <v>207</v>
      </c>
      <c r="B20" s="681">
        <v>36</v>
      </c>
      <c r="C20" s="682">
        <v>27</v>
      </c>
      <c r="D20" s="682">
        <v>9</v>
      </c>
      <c r="E20" s="682">
        <v>9</v>
      </c>
      <c r="F20" s="682">
        <v>6</v>
      </c>
      <c r="G20" s="682">
        <v>0</v>
      </c>
      <c r="H20" s="682">
        <v>0</v>
      </c>
      <c r="I20" s="58"/>
    </row>
    <row r="21" spans="1:9" ht="21" customHeight="1">
      <c r="A21" s="683" t="s">
        <v>368</v>
      </c>
      <c r="B21" s="684">
        <v>15479</v>
      </c>
      <c r="C21" s="685">
        <v>14746</v>
      </c>
      <c r="D21" s="685">
        <v>733</v>
      </c>
      <c r="E21" s="685">
        <v>733</v>
      </c>
      <c r="F21" s="685">
        <v>956</v>
      </c>
      <c r="G21" s="685">
        <v>0</v>
      </c>
      <c r="H21" s="685">
        <v>0</v>
      </c>
      <c r="I21" s="47"/>
    </row>
    <row r="22" spans="1:9" ht="21" customHeight="1">
      <c r="A22" s="686" t="s">
        <v>610</v>
      </c>
      <c r="B22" s="684">
        <v>59</v>
      </c>
      <c r="C22" s="685">
        <v>59</v>
      </c>
      <c r="D22" s="685">
        <v>0</v>
      </c>
      <c r="E22" s="685">
        <v>0</v>
      </c>
      <c r="F22" s="685">
        <v>4</v>
      </c>
      <c r="G22" s="687">
        <v>10</v>
      </c>
      <c r="H22" s="688">
        <v>0</v>
      </c>
      <c r="I22" s="47"/>
    </row>
    <row r="23" spans="1:9" ht="21" customHeight="1">
      <c r="A23" s="683" t="s">
        <v>366</v>
      </c>
      <c r="B23" s="684">
        <v>30</v>
      </c>
      <c r="C23" s="685">
        <v>10</v>
      </c>
      <c r="D23" s="685">
        <v>20</v>
      </c>
      <c r="E23" s="685">
        <v>20</v>
      </c>
      <c r="F23" s="688">
        <v>0</v>
      </c>
      <c r="G23" s="685">
        <v>0</v>
      </c>
      <c r="H23" s="685">
        <v>0</v>
      </c>
      <c r="I23" s="47"/>
    </row>
    <row r="24" spans="1:9" ht="21" customHeight="1">
      <c r="A24" s="686" t="s">
        <v>609</v>
      </c>
      <c r="B24" s="684">
        <v>1470</v>
      </c>
      <c r="C24" s="685">
        <v>1433</v>
      </c>
      <c r="D24" s="685">
        <v>37</v>
      </c>
      <c r="E24" s="685">
        <v>37</v>
      </c>
      <c r="F24" s="685">
        <v>278</v>
      </c>
      <c r="G24" s="685">
        <v>0</v>
      </c>
      <c r="H24" s="685">
        <v>0</v>
      </c>
      <c r="I24" s="47"/>
    </row>
    <row r="25" spans="1:9" ht="21" customHeight="1">
      <c r="A25" s="683" t="s">
        <v>210</v>
      </c>
      <c r="B25" s="684">
        <v>10200</v>
      </c>
      <c r="C25" s="685">
        <v>9246</v>
      </c>
      <c r="D25" s="685">
        <v>954</v>
      </c>
      <c r="E25" s="685">
        <v>954</v>
      </c>
      <c r="F25" s="685">
        <v>1364</v>
      </c>
      <c r="G25" s="685">
        <v>0</v>
      </c>
      <c r="H25" s="685">
        <v>0</v>
      </c>
      <c r="I25" s="240" t="s">
        <v>608</v>
      </c>
    </row>
    <row r="26" spans="1:9" ht="21" customHeight="1">
      <c r="A26" s="683" t="s">
        <v>182</v>
      </c>
      <c r="B26" s="684">
        <v>140</v>
      </c>
      <c r="C26" s="689">
        <v>133</v>
      </c>
      <c r="D26" s="685">
        <v>6</v>
      </c>
      <c r="E26" s="685">
        <v>6</v>
      </c>
      <c r="F26" s="685">
        <v>0</v>
      </c>
      <c r="G26" s="685">
        <v>497</v>
      </c>
      <c r="H26" s="685">
        <v>15</v>
      </c>
      <c r="I26" s="47"/>
    </row>
    <row r="27" spans="1:9" ht="21" customHeight="1">
      <c r="A27" s="686" t="s">
        <v>586</v>
      </c>
      <c r="B27" s="684">
        <v>124</v>
      </c>
      <c r="C27" s="685">
        <v>124</v>
      </c>
      <c r="D27" s="685">
        <v>0</v>
      </c>
      <c r="E27" s="685">
        <v>0</v>
      </c>
      <c r="F27" s="685">
        <v>42</v>
      </c>
      <c r="G27" s="685">
        <v>203</v>
      </c>
      <c r="H27" s="685">
        <v>119</v>
      </c>
      <c r="I27" s="47"/>
    </row>
    <row r="28" spans="1:9" ht="21" customHeight="1">
      <c r="A28" s="683" t="s">
        <v>607</v>
      </c>
      <c r="B28" s="684">
        <v>6832</v>
      </c>
      <c r="C28" s="685">
        <v>6832</v>
      </c>
      <c r="D28" s="685">
        <v>0</v>
      </c>
      <c r="E28" s="685">
        <v>0</v>
      </c>
      <c r="F28" s="685">
        <v>1591</v>
      </c>
      <c r="G28" s="685">
        <v>37381</v>
      </c>
      <c r="H28" s="685">
        <v>18429</v>
      </c>
      <c r="I28" s="240" t="s">
        <v>606</v>
      </c>
    </row>
    <row r="29" spans="1:9" ht="21" customHeight="1">
      <c r="A29" s="686" t="s">
        <v>584</v>
      </c>
      <c r="B29" s="684">
        <v>259</v>
      </c>
      <c r="C29" s="685">
        <v>259</v>
      </c>
      <c r="D29" s="685">
        <v>0</v>
      </c>
      <c r="E29" s="685">
        <v>0</v>
      </c>
      <c r="F29" s="685">
        <v>196</v>
      </c>
      <c r="G29" s="689">
        <v>2352</v>
      </c>
      <c r="H29" s="685">
        <v>2298</v>
      </c>
      <c r="I29" s="240"/>
    </row>
    <row r="30" spans="1:9" ht="21" customHeight="1">
      <c r="A30" s="683" t="s">
        <v>185</v>
      </c>
      <c r="B30" s="684">
        <v>79</v>
      </c>
      <c r="C30" s="685">
        <v>79</v>
      </c>
      <c r="D30" s="685">
        <v>0</v>
      </c>
      <c r="E30" s="685">
        <v>0</v>
      </c>
      <c r="F30" s="685">
        <v>61</v>
      </c>
      <c r="G30" s="685">
        <v>579</v>
      </c>
      <c r="H30" s="685">
        <v>553</v>
      </c>
      <c r="I30" s="240"/>
    </row>
    <row r="31" spans="1:9" ht="21" customHeight="1">
      <c r="A31" s="683" t="s">
        <v>605</v>
      </c>
      <c r="B31" s="684">
        <v>425</v>
      </c>
      <c r="C31" s="685">
        <v>425</v>
      </c>
      <c r="D31" s="685">
        <v>0</v>
      </c>
      <c r="E31" s="685">
        <v>0</v>
      </c>
      <c r="F31" s="685">
        <v>296</v>
      </c>
      <c r="G31" s="685">
        <v>147</v>
      </c>
      <c r="H31" s="685">
        <v>43</v>
      </c>
      <c r="I31" s="240" t="s">
        <v>604</v>
      </c>
    </row>
    <row r="32" spans="1:9" ht="21" customHeight="1">
      <c r="A32" s="683" t="s">
        <v>603</v>
      </c>
      <c r="B32" s="684">
        <v>17057</v>
      </c>
      <c r="C32" s="685">
        <v>15961</v>
      </c>
      <c r="D32" s="685">
        <v>1096</v>
      </c>
      <c r="E32" s="685">
        <v>1096</v>
      </c>
      <c r="F32" s="685">
        <v>138</v>
      </c>
      <c r="G32" s="685">
        <v>0</v>
      </c>
      <c r="H32" s="685">
        <v>0</v>
      </c>
      <c r="I32" s="240" t="s">
        <v>602</v>
      </c>
    </row>
    <row r="33" spans="1:9" ht="21" customHeight="1">
      <c r="A33" s="683" t="s">
        <v>187</v>
      </c>
      <c r="B33" s="684">
        <v>26851</v>
      </c>
      <c r="C33" s="685">
        <v>26200</v>
      </c>
      <c r="D33" s="685">
        <v>651</v>
      </c>
      <c r="E33" s="685">
        <v>16788</v>
      </c>
      <c r="F33" s="685">
        <v>364</v>
      </c>
      <c r="G33" s="685">
        <v>6267</v>
      </c>
      <c r="H33" s="685">
        <v>2363</v>
      </c>
      <c r="I33" s="690" t="s">
        <v>89</v>
      </c>
    </row>
    <row r="34" spans="1:9" ht="21" customHeight="1">
      <c r="A34" s="691" t="s">
        <v>76</v>
      </c>
      <c r="B34" s="684">
        <v>1862</v>
      </c>
      <c r="C34" s="685">
        <v>1619</v>
      </c>
      <c r="D34" s="685">
        <v>243</v>
      </c>
      <c r="E34" s="685">
        <v>1723</v>
      </c>
      <c r="F34" s="685">
        <v>20</v>
      </c>
      <c r="G34" s="685">
        <v>5572</v>
      </c>
      <c r="H34" s="685">
        <v>6</v>
      </c>
      <c r="I34" s="690" t="s">
        <v>89</v>
      </c>
    </row>
    <row r="35" spans="1:9" ht="21" customHeight="1">
      <c r="A35" s="30" t="s">
        <v>15</v>
      </c>
      <c r="B35" s="692"/>
      <c r="C35" s="693"/>
      <c r="D35" s="693"/>
      <c r="E35" s="694">
        <f>SUM(E20:E34)</f>
        <v>21366</v>
      </c>
      <c r="F35" s="695"/>
      <c r="G35" s="694">
        <f>SUM(G20:G34)</f>
        <v>53008</v>
      </c>
      <c r="H35" s="694">
        <f>SUM(H20:H34)</f>
        <v>23826</v>
      </c>
      <c r="I35" s="52"/>
    </row>
    <row r="36" ht="10.5">
      <c r="A36" s="4" t="s">
        <v>60</v>
      </c>
    </row>
    <row r="37" ht="10.5">
      <c r="A37" s="4" t="s">
        <v>62</v>
      </c>
    </row>
    <row r="38" ht="10.5">
      <c r="A38" s="4" t="s">
        <v>49</v>
      </c>
    </row>
    <row r="39" ht="10.5">
      <c r="A39" s="4" t="s">
        <v>48</v>
      </c>
    </row>
    <row r="40" ht="9.75" customHeight="1"/>
    <row r="41" ht="14.25">
      <c r="A41" s="16" t="s">
        <v>13</v>
      </c>
    </row>
    <row r="42" spans="9:10" ht="10.5">
      <c r="I42" s="5" t="s">
        <v>12</v>
      </c>
      <c r="J42" s="5"/>
    </row>
    <row r="43" spans="1:9" ht="13.5" customHeight="1">
      <c r="A43" s="819" t="s">
        <v>14</v>
      </c>
      <c r="B43" s="821" t="s">
        <v>43</v>
      </c>
      <c r="C43" s="823" t="s">
        <v>44</v>
      </c>
      <c r="D43" s="823" t="s">
        <v>45</v>
      </c>
      <c r="E43" s="827" t="s">
        <v>46</v>
      </c>
      <c r="F43" s="823" t="s">
        <v>55</v>
      </c>
      <c r="G43" s="823" t="s">
        <v>11</v>
      </c>
      <c r="H43" s="827" t="s">
        <v>42</v>
      </c>
      <c r="I43" s="829" t="s">
        <v>8</v>
      </c>
    </row>
    <row r="44" spans="1:9" ht="13.5" customHeight="1" thickBot="1">
      <c r="A44" s="820"/>
      <c r="B44" s="822"/>
      <c r="C44" s="824"/>
      <c r="D44" s="824"/>
      <c r="E44" s="828"/>
      <c r="F44" s="832"/>
      <c r="G44" s="832"/>
      <c r="H44" s="831"/>
      <c r="I44" s="830"/>
    </row>
    <row r="45" spans="1:9" ht="21" customHeight="1" thickTop="1">
      <c r="A45" s="680" t="s">
        <v>316</v>
      </c>
      <c r="B45" s="681">
        <v>55</v>
      </c>
      <c r="C45" s="682">
        <v>33</v>
      </c>
      <c r="D45" s="682">
        <v>23</v>
      </c>
      <c r="E45" s="682">
        <v>23</v>
      </c>
      <c r="F45" s="682">
        <v>0</v>
      </c>
      <c r="G45" s="682">
        <v>0</v>
      </c>
      <c r="H45" s="682">
        <v>0</v>
      </c>
      <c r="I45" s="54"/>
    </row>
    <row r="46" spans="1:9" ht="21" customHeight="1">
      <c r="A46" s="683" t="s">
        <v>315</v>
      </c>
      <c r="B46" s="684">
        <v>2476</v>
      </c>
      <c r="C46" s="685">
        <v>2333</v>
      </c>
      <c r="D46" s="685">
        <v>143</v>
      </c>
      <c r="E46" s="685">
        <v>143</v>
      </c>
      <c r="F46" s="685">
        <v>232</v>
      </c>
      <c r="G46" s="685">
        <v>988</v>
      </c>
      <c r="H46" s="685">
        <v>676</v>
      </c>
      <c r="I46" s="47" t="s">
        <v>601</v>
      </c>
    </row>
    <row r="47" spans="1:9" ht="21" customHeight="1">
      <c r="A47" s="686" t="s">
        <v>600</v>
      </c>
      <c r="B47" s="684">
        <v>692</v>
      </c>
      <c r="C47" s="685">
        <v>572</v>
      </c>
      <c r="D47" s="685">
        <v>120</v>
      </c>
      <c r="E47" s="685">
        <v>120</v>
      </c>
      <c r="F47" s="685">
        <v>0</v>
      </c>
      <c r="G47" s="685">
        <v>435</v>
      </c>
      <c r="H47" s="685">
        <v>206</v>
      </c>
      <c r="I47" s="47"/>
    </row>
    <row r="48" spans="1:9" ht="21" customHeight="1">
      <c r="A48" s="683" t="s">
        <v>317</v>
      </c>
      <c r="B48" s="684">
        <v>989</v>
      </c>
      <c r="C48" s="685">
        <v>842</v>
      </c>
      <c r="D48" s="685">
        <v>148</v>
      </c>
      <c r="E48" s="685">
        <v>148</v>
      </c>
      <c r="F48" s="685">
        <v>0</v>
      </c>
      <c r="G48" s="685">
        <v>2084</v>
      </c>
      <c r="H48" s="685">
        <v>565</v>
      </c>
      <c r="I48" s="47"/>
    </row>
    <row r="49" spans="1:9" ht="21" customHeight="1">
      <c r="A49" s="683" t="s">
        <v>314</v>
      </c>
      <c r="B49" s="684">
        <v>1768</v>
      </c>
      <c r="C49" s="685">
        <v>1625</v>
      </c>
      <c r="D49" s="685">
        <v>143</v>
      </c>
      <c r="E49" s="685">
        <v>143</v>
      </c>
      <c r="F49" s="685">
        <v>0</v>
      </c>
      <c r="G49" s="685">
        <v>2297</v>
      </c>
      <c r="H49" s="685">
        <v>334</v>
      </c>
      <c r="I49" s="47"/>
    </row>
    <row r="50" spans="1:9" ht="21" customHeight="1">
      <c r="A50" s="686" t="s">
        <v>599</v>
      </c>
      <c r="B50" s="684">
        <v>153</v>
      </c>
      <c r="C50" s="685">
        <v>128</v>
      </c>
      <c r="D50" s="685">
        <v>25</v>
      </c>
      <c r="E50" s="685">
        <v>25</v>
      </c>
      <c r="F50" s="685">
        <v>0</v>
      </c>
      <c r="G50" s="685">
        <v>0</v>
      </c>
      <c r="H50" s="685">
        <v>0</v>
      </c>
      <c r="I50" s="47"/>
    </row>
    <row r="51" spans="1:9" ht="21" customHeight="1">
      <c r="A51" s="686" t="s">
        <v>598</v>
      </c>
      <c r="B51" s="684">
        <v>432</v>
      </c>
      <c r="C51" s="685">
        <v>380</v>
      </c>
      <c r="D51" s="685">
        <v>52</v>
      </c>
      <c r="E51" s="685">
        <v>52</v>
      </c>
      <c r="F51" s="685">
        <v>118</v>
      </c>
      <c r="G51" s="685">
        <v>387</v>
      </c>
      <c r="H51" s="685">
        <v>30</v>
      </c>
      <c r="I51" s="47"/>
    </row>
    <row r="52" spans="1:9" ht="21" customHeight="1">
      <c r="A52" s="686" t="s">
        <v>597</v>
      </c>
      <c r="B52" s="684">
        <v>116</v>
      </c>
      <c r="C52" s="685">
        <v>110</v>
      </c>
      <c r="D52" s="685">
        <v>6</v>
      </c>
      <c r="E52" s="685">
        <v>6</v>
      </c>
      <c r="F52" s="685">
        <v>0</v>
      </c>
      <c r="G52" s="685">
        <v>292</v>
      </c>
      <c r="H52" s="685">
        <v>75</v>
      </c>
      <c r="I52" s="47"/>
    </row>
    <row r="53" spans="1:9" ht="21" customHeight="1">
      <c r="A53" s="683" t="s">
        <v>90</v>
      </c>
      <c r="B53" s="684">
        <v>66</v>
      </c>
      <c r="C53" s="685">
        <v>64</v>
      </c>
      <c r="D53" s="685">
        <v>2</v>
      </c>
      <c r="E53" s="685">
        <v>2</v>
      </c>
      <c r="F53" s="685">
        <v>0</v>
      </c>
      <c r="G53" s="685">
        <v>0</v>
      </c>
      <c r="H53" s="685">
        <v>0</v>
      </c>
      <c r="I53" s="47"/>
    </row>
    <row r="54" spans="1:9" ht="21" customHeight="1">
      <c r="A54" s="686" t="s">
        <v>596</v>
      </c>
      <c r="B54" s="684">
        <v>262</v>
      </c>
      <c r="C54" s="685">
        <v>234</v>
      </c>
      <c r="D54" s="685">
        <v>28</v>
      </c>
      <c r="E54" s="685">
        <v>28</v>
      </c>
      <c r="F54" s="685">
        <v>0</v>
      </c>
      <c r="G54" s="685">
        <v>0</v>
      </c>
      <c r="H54" s="685">
        <v>0</v>
      </c>
      <c r="I54" s="47"/>
    </row>
    <row r="55" spans="1:9" ht="21" customHeight="1">
      <c r="A55" s="686" t="s">
        <v>595</v>
      </c>
      <c r="B55" s="684">
        <v>190840</v>
      </c>
      <c r="C55" s="685">
        <v>184041</v>
      </c>
      <c r="D55" s="685">
        <v>6799</v>
      </c>
      <c r="E55" s="685">
        <v>6799</v>
      </c>
      <c r="F55" s="685">
        <v>1283</v>
      </c>
      <c r="G55" s="685" t="s">
        <v>121</v>
      </c>
      <c r="H55" s="685" t="s">
        <v>121</v>
      </c>
      <c r="I55" s="47" t="s">
        <v>860</v>
      </c>
    </row>
    <row r="56" spans="1:9" ht="21" customHeight="1">
      <c r="A56" s="696" t="s">
        <v>594</v>
      </c>
      <c r="B56" s="684">
        <v>153</v>
      </c>
      <c r="C56" s="685">
        <v>86</v>
      </c>
      <c r="D56" s="685">
        <v>67</v>
      </c>
      <c r="E56" s="685">
        <v>942</v>
      </c>
      <c r="F56" s="685">
        <v>0</v>
      </c>
      <c r="G56" s="685">
        <v>901</v>
      </c>
      <c r="H56" s="685">
        <v>0</v>
      </c>
      <c r="I56" s="47" t="s">
        <v>89</v>
      </c>
    </row>
    <row r="57" spans="1:9" ht="21" customHeight="1">
      <c r="A57" s="30" t="s">
        <v>16</v>
      </c>
      <c r="B57" s="692"/>
      <c r="C57" s="693"/>
      <c r="D57" s="693"/>
      <c r="E57" s="694">
        <f>SUM(E45:E56)</f>
        <v>8431</v>
      </c>
      <c r="F57" s="695"/>
      <c r="G57" s="694">
        <f>SUM(G45:G56)</f>
        <v>7384</v>
      </c>
      <c r="H57" s="694">
        <f>SUM(H45:H56)</f>
        <v>1886</v>
      </c>
      <c r="I57" s="63"/>
    </row>
    <row r="58" ht="9.75" customHeight="1">
      <c r="A58" s="64"/>
    </row>
    <row r="59" ht="14.25">
      <c r="A59" s="16" t="s">
        <v>56</v>
      </c>
    </row>
    <row r="60" ht="10.5">
      <c r="J60" s="5" t="s">
        <v>12</v>
      </c>
    </row>
    <row r="61" spans="1:10" ht="13.5" customHeight="1">
      <c r="A61" s="825" t="s">
        <v>17</v>
      </c>
      <c r="B61" s="821" t="s">
        <v>19</v>
      </c>
      <c r="C61" s="823" t="s">
        <v>47</v>
      </c>
      <c r="D61" s="823" t="s">
        <v>20</v>
      </c>
      <c r="E61" s="823" t="s">
        <v>21</v>
      </c>
      <c r="F61" s="823" t="s">
        <v>22</v>
      </c>
      <c r="G61" s="827" t="s">
        <v>23</v>
      </c>
      <c r="H61" s="827" t="s">
        <v>24</v>
      </c>
      <c r="I61" s="827" t="s">
        <v>59</v>
      </c>
      <c r="J61" s="829" t="s">
        <v>8</v>
      </c>
    </row>
    <row r="62" spans="1:10" ht="13.5" customHeight="1" thickBot="1">
      <c r="A62" s="826"/>
      <c r="B62" s="822"/>
      <c r="C62" s="824"/>
      <c r="D62" s="824"/>
      <c r="E62" s="824"/>
      <c r="F62" s="824"/>
      <c r="G62" s="828"/>
      <c r="H62" s="828"/>
      <c r="I62" s="831"/>
      <c r="J62" s="830"/>
    </row>
    <row r="63" spans="1:10" ht="21" customHeight="1" thickTop="1">
      <c r="A63" s="680" t="s">
        <v>593</v>
      </c>
      <c r="B63" s="697">
        <v>81</v>
      </c>
      <c r="C63" s="698">
        <v>-2023</v>
      </c>
      <c r="D63" s="698">
        <v>5</v>
      </c>
      <c r="E63" s="682">
        <v>0</v>
      </c>
      <c r="F63" s="776" t="s">
        <v>114</v>
      </c>
      <c r="G63" s="682">
        <v>14965</v>
      </c>
      <c r="H63" s="682">
        <v>0</v>
      </c>
      <c r="I63" s="682">
        <v>4320</v>
      </c>
      <c r="J63" s="699"/>
    </row>
    <row r="64" spans="1:10" ht="21" customHeight="1">
      <c r="A64" s="683" t="s">
        <v>592</v>
      </c>
      <c r="B64" s="700">
        <v>-23</v>
      </c>
      <c r="C64" s="688">
        <v>530</v>
      </c>
      <c r="D64" s="688">
        <v>1</v>
      </c>
      <c r="E64" s="685">
        <v>0</v>
      </c>
      <c r="F64" s="685">
        <v>0</v>
      </c>
      <c r="G64" s="685">
        <v>0</v>
      </c>
      <c r="H64" s="685">
        <v>0</v>
      </c>
      <c r="I64" s="685">
        <v>0</v>
      </c>
      <c r="J64" s="674"/>
    </row>
    <row r="65" spans="1:10" ht="21" customHeight="1">
      <c r="A65" s="686" t="s">
        <v>591</v>
      </c>
      <c r="B65" s="701">
        <v>3</v>
      </c>
      <c r="C65" s="688">
        <v>31</v>
      </c>
      <c r="D65" s="688">
        <v>10</v>
      </c>
      <c r="E65" s="685">
        <v>38</v>
      </c>
      <c r="F65" s="685">
        <v>0</v>
      </c>
      <c r="G65" s="685">
        <v>0</v>
      </c>
      <c r="H65" s="685">
        <v>0</v>
      </c>
      <c r="I65" s="685">
        <v>0</v>
      </c>
      <c r="J65" s="674"/>
    </row>
    <row r="66" spans="1:10" ht="21" customHeight="1">
      <c r="A66" s="683" t="s">
        <v>590</v>
      </c>
      <c r="B66" s="701">
        <v>32</v>
      </c>
      <c r="C66" s="688">
        <v>266</v>
      </c>
      <c r="D66" s="688">
        <v>100</v>
      </c>
      <c r="E66" s="685">
        <v>0</v>
      </c>
      <c r="F66" s="685">
        <v>0</v>
      </c>
      <c r="G66" s="685">
        <v>0</v>
      </c>
      <c r="H66" s="685">
        <v>0</v>
      </c>
      <c r="I66" s="685">
        <v>0</v>
      </c>
      <c r="J66" s="674"/>
    </row>
    <row r="67" spans="1:10" ht="21" customHeight="1">
      <c r="A67" s="686" t="s">
        <v>589</v>
      </c>
      <c r="B67" s="701">
        <v>1</v>
      </c>
      <c r="C67" s="688">
        <v>6</v>
      </c>
      <c r="D67" s="688">
        <v>3</v>
      </c>
      <c r="E67" s="685">
        <v>0</v>
      </c>
      <c r="F67" s="685">
        <v>0</v>
      </c>
      <c r="G67" s="685">
        <v>0</v>
      </c>
      <c r="H67" s="685">
        <v>0</v>
      </c>
      <c r="I67" s="685">
        <v>0</v>
      </c>
      <c r="J67" s="674"/>
    </row>
    <row r="68" spans="1:10" ht="21" customHeight="1">
      <c r="A68" s="683" t="s">
        <v>588</v>
      </c>
      <c r="B68" s="701">
        <v>3</v>
      </c>
      <c r="C68" s="688">
        <v>24</v>
      </c>
      <c r="D68" s="688">
        <v>1</v>
      </c>
      <c r="E68" s="685">
        <v>0</v>
      </c>
      <c r="F68" s="685">
        <v>0</v>
      </c>
      <c r="G68" s="685">
        <v>0</v>
      </c>
      <c r="H68" s="685">
        <v>0</v>
      </c>
      <c r="I68" s="685">
        <v>0</v>
      </c>
      <c r="J68" s="674"/>
    </row>
    <row r="69" spans="1:10" ht="21" customHeight="1">
      <c r="A69" s="683" t="s">
        <v>587</v>
      </c>
      <c r="B69" s="701">
        <v>-97</v>
      </c>
      <c r="C69" s="688">
        <v>-83</v>
      </c>
      <c r="D69" s="688">
        <v>11</v>
      </c>
      <c r="E69" s="685">
        <v>16</v>
      </c>
      <c r="F69" s="685">
        <v>0</v>
      </c>
      <c r="G69" s="685">
        <v>0</v>
      </c>
      <c r="H69" s="685">
        <v>0</v>
      </c>
      <c r="I69" s="685">
        <v>0</v>
      </c>
      <c r="J69" s="674"/>
    </row>
    <row r="70" spans="1:10" ht="21" customHeight="1">
      <c r="A70" s="68" t="s">
        <v>18</v>
      </c>
      <c r="B70" s="702"/>
      <c r="C70" s="703"/>
      <c r="D70" s="704">
        <f aca="true" t="shared" si="0" ref="D70:I70">SUM(D63:D69)</f>
        <v>131</v>
      </c>
      <c r="E70" s="694">
        <f t="shared" si="0"/>
        <v>54</v>
      </c>
      <c r="F70" s="694">
        <f t="shared" si="0"/>
        <v>0</v>
      </c>
      <c r="G70" s="694">
        <f t="shared" si="0"/>
        <v>14965</v>
      </c>
      <c r="H70" s="694">
        <f t="shared" si="0"/>
        <v>0</v>
      </c>
      <c r="I70" s="694">
        <f t="shared" si="0"/>
        <v>4320</v>
      </c>
      <c r="J70" s="679"/>
    </row>
    <row r="71" ht="10.5">
      <c r="A71" s="4" t="s">
        <v>61</v>
      </c>
    </row>
    <row r="72" ht="9.75" customHeight="1"/>
    <row r="73" ht="14.25">
      <c r="A73" s="16" t="s">
        <v>39</v>
      </c>
    </row>
    <row r="74" ht="10.5">
      <c r="D74" s="5" t="s">
        <v>12</v>
      </c>
    </row>
    <row r="75" spans="1:4" ht="21.75" thickBot="1">
      <c r="A75" s="71" t="s">
        <v>34</v>
      </c>
      <c r="B75" s="72" t="s">
        <v>69</v>
      </c>
      <c r="C75" s="73" t="s">
        <v>70</v>
      </c>
      <c r="D75" s="74" t="s">
        <v>50</v>
      </c>
    </row>
    <row r="76" spans="1:4" ht="21" customHeight="1" thickTop="1">
      <c r="A76" s="75" t="s">
        <v>35</v>
      </c>
      <c r="B76" s="681">
        <v>3252</v>
      </c>
      <c r="C76" s="682">
        <v>3262</v>
      </c>
      <c r="D76" s="705">
        <f>C76-B76</f>
        <v>10</v>
      </c>
    </row>
    <row r="77" spans="1:4" ht="21" customHeight="1">
      <c r="A77" s="76" t="s">
        <v>36</v>
      </c>
      <c r="B77" s="684">
        <v>106</v>
      </c>
      <c r="C77" s="685">
        <v>106</v>
      </c>
      <c r="D77" s="674">
        <f>C77-B77</f>
        <v>0</v>
      </c>
    </row>
    <row r="78" spans="1:4" ht="21" customHeight="1">
      <c r="A78" s="77" t="s">
        <v>37</v>
      </c>
      <c r="B78" s="706">
        <v>4777</v>
      </c>
      <c r="C78" s="707">
        <v>4367</v>
      </c>
      <c r="D78" s="708">
        <f>C78-B78</f>
        <v>-410</v>
      </c>
    </row>
    <row r="79" spans="1:4" ht="21" customHeight="1">
      <c r="A79" s="79" t="s">
        <v>38</v>
      </c>
      <c r="B79" s="709">
        <f>SUM(B76:B78)</f>
        <v>8135</v>
      </c>
      <c r="C79" s="694">
        <f>SUM(C76:C78)</f>
        <v>7735</v>
      </c>
      <c r="D79" s="710">
        <f>SUM(D76:D78)</f>
        <v>-400</v>
      </c>
    </row>
    <row r="80" spans="1:4" ht="10.5">
      <c r="A80" s="4" t="s">
        <v>58</v>
      </c>
      <c r="B80" s="81"/>
      <c r="C80" s="81"/>
      <c r="D80" s="81"/>
    </row>
    <row r="81" spans="1:4" ht="9.75" customHeight="1">
      <c r="A81" s="82"/>
      <c r="B81" s="81"/>
      <c r="C81" s="81"/>
      <c r="D81" s="81"/>
    </row>
    <row r="82" ht="14.25">
      <c r="A82" s="16" t="s">
        <v>57</v>
      </c>
    </row>
    <row r="83" ht="10.5" customHeight="1">
      <c r="A83" s="16"/>
    </row>
    <row r="84" spans="1:11" ht="21.75" thickBot="1">
      <c r="A84" s="71" t="s">
        <v>33</v>
      </c>
      <c r="B84" s="72" t="s">
        <v>69</v>
      </c>
      <c r="C84" s="73" t="s">
        <v>70</v>
      </c>
      <c r="D84" s="73" t="s">
        <v>50</v>
      </c>
      <c r="E84" s="83" t="s">
        <v>31</v>
      </c>
      <c r="F84" s="74" t="s">
        <v>32</v>
      </c>
      <c r="G84" s="834" t="s">
        <v>40</v>
      </c>
      <c r="H84" s="835"/>
      <c r="I84" s="72" t="s">
        <v>69</v>
      </c>
      <c r="J84" s="73" t="s">
        <v>70</v>
      </c>
      <c r="K84" s="74" t="s">
        <v>50</v>
      </c>
    </row>
    <row r="85" spans="1:11" ht="21" customHeight="1" thickTop="1">
      <c r="A85" s="75" t="s">
        <v>25</v>
      </c>
      <c r="B85" s="711">
        <v>4.25</v>
      </c>
      <c r="C85" s="712">
        <v>4.12</v>
      </c>
      <c r="D85" s="712">
        <f aca="true" t="shared" si="1" ref="D85:D90">C85-B85</f>
        <v>-0.1299999999999999</v>
      </c>
      <c r="E85" s="713">
        <v>-11.67</v>
      </c>
      <c r="F85" s="714" t="s">
        <v>147</v>
      </c>
      <c r="G85" s="836" t="s">
        <v>182</v>
      </c>
      <c r="H85" s="837"/>
      <c r="I85" s="715">
        <v>0</v>
      </c>
      <c r="J85" s="716">
        <v>0</v>
      </c>
      <c r="K85" s="717">
        <f aca="true" t="shared" si="2" ref="K85:K91">J85-I85</f>
        <v>0</v>
      </c>
    </row>
    <row r="86" spans="1:11" ht="21" customHeight="1">
      <c r="A86" s="76" t="s">
        <v>26</v>
      </c>
      <c r="B86" s="718">
        <v>64.48</v>
      </c>
      <c r="C86" s="719">
        <v>68.54</v>
      </c>
      <c r="D86" s="719">
        <f t="shared" si="1"/>
        <v>4.060000000000002</v>
      </c>
      <c r="E86" s="720">
        <v>-16.67</v>
      </c>
      <c r="F86" s="721" t="s">
        <v>145</v>
      </c>
      <c r="G86" s="813" t="s">
        <v>586</v>
      </c>
      <c r="H86" s="814"/>
      <c r="I86" s="722">
        <v>0</v>
      </c>
      <c r="J86" s="723">
        <v>0</v>
      </c>
      <c r="K86" s="724">
        <f t="shared" si="2"/>
        <v>0</v>
      </c>
    </row>
    <row r="87" spans="1:11" ht="21" customHeight="1">
      <c r="A87" s="76" t="s">
        <v>27</v>
      </c>
      <c r="B87" s="725">
        <v>8.7</v>
      </c>
      <c r="C87" s="726">
        <v>7.1</v>
      </c>
      <c r="D87" s="726">
        <f t="shared" si="1"/>
        <v>-1.5999999999999996</v>
      </c>
      <c r="E87" s="727">
        <v>25</v>
      </c>
      <c r="F87" s="728">
        <v>35</v>
      </c>
      <c r="G87" s="813" t="s">
        <v>585</v>
      </c>
      <c r="H87" s="814"/>
      <c r="I87" s="722">
        <v>0</v>
      </c>
      <c r="J87" s="723">
        <v>0</v>
      </c>
      <c r="K87" s="724">
        <f t="shared" si="2"/>
        <v>0</v>
      </c>
    </row>
    <row r="88" spans="1:11" ht="21" customHeight="1">
      <c r="A88" s="76" t="s">
        <v>28</v>
      </c>
      <c r="B88" s="729">
        <v>74.6</v>
      </c>
      <c r="C88" s="726">
        <v>72.5</v>
      </c>
      <c r="D88" s="726">
        <f t="shared" si="1"/>
        <v>-2.0999999999999943</v>
      </c>
      <c r="E88" s="727">
        <v>350</v>
      </c>
      <c r="F88" s="730"/>
      <c r="G88" s="813" t="s">
        <v>584</v>
      </c>
      <c r="H88" s="814"/>
      <c r="I88" s="722">
        <v>0</v>
      </c>
      <c r="J88" s="723">
        <v>0</v>
      </c>
      <c r="K88" s="724">
        <f t="shared" si="2"/>
        <v>0</v>
      </c>
    </row>
    <row r="89" spans="1:11" ht="21" customHeight="1">
      <c r="A89" s="76" t="s">
        <v>29</v>
      </c>
      <c r="B89" s="731">
        <v>1</v>
      </c>
      <c r="C89" s="719">
        <v>1</v>
      </c>
      <c r="D89" s="719">
        <f t="shared" si="1"/>
        <v>0</v>
      </c>
      <c r="E89" s="732"/>
      <c r="F89" s="730"/>
      <c r="G89" s="813" t="s">
        <v>583</v>
      </c>
      <c r="H89" s="814"/>
      <c r="I89" s="722">
        <v>0</v>
      </c>
      <c r="J89" s="723">
        <v>0</v>
      </c>
      <c r="K89" s="724">
        <f t="shared" si="2"/>
        <v>0</v>
      </c>
    </row>
    <row r="90" spans="1:11" ht="21" customHeight="1">
      <c r="A90" s="733" t="s">
        <v>30</v>
      </c>
      <c r="B90" s="734">
        <v>88.4</v>
      </c>
      <c r="C90" s="735">
        <v>88.5</v>
      </c>
      <c r="D90" s="735">
        <f t="shared" si="1"/>
        <v>0.09999999999999432</v>
      </c>
      <c r="E90" s="736"/>
      <c r="F90" s="737"/>
      <c r="G90" s="815" t="s">
        <v>187</v>
      </c>
      <c r="H90" s="816"/>
      <c r="I90" s="738">
        <v>0</v>
      </c>
      <c r="J90" s="739">
        <v>0</v>
      </c>
      <c r="K90" s="740">
        <f t="shared" si="2"/>
        <v>0</v>
      </c>
    </row>
    <row r="91" spans="1:11" ht="21" customHeight="1">
      <c r="A91" s="741"/>
      <c r="B91" s="742"/>
      <c r="C91" s="743"/>
      <c r="D91" s="743"/>
      <c r="E91" s="113"/>
      <c r="F91" s="114"/>
      <c r="G91" s="817" t="s">
        <v>76</v>
      </c>
      <c r="H91" s="818"/>
      <c r="I91" s="744">
        <v>0</v>
      </c>
      <c r="J91" s="745">
        <v>0</v>
      </c>
      <c r="K91" s="746">
        <f t="shared" si="2"/>
        <v>0</v>
      </c>
    </row>
    <row r="92" spans="1:11" ht="13.5" customHeight="1">
      <c r="A92" s="609"/>
      <c r="B92" s="747"/>
      <c r="C92" s="747"/>
      <c r="D92" s="747"/>
      <c r="E92" s="748"/>
      <c r="F92" s="748"/>
      <c r="G92" s="749"/>
      <c r="H92" s="749"/>
      <c r="I92" s="750"/>
      <c r="J92" s="747"/>
      <c r="K92" s="750"/>
    </row>
    <row r="93" ht="10.5">
      <c r="A93" s="4" t="s">
        <v>64</v>
      </c>
    </row>
    <row r="94" ht="10.5">
      <c r="A94" s="4" t="s">
        <v>65</v>
      </c>
    </row>
    <row r="95" ht="10.5">
      <c r="A95" s="4" t="s">
        <v>63</v>
      </c>
    </row>
    <row r="96" ht="10.5" customHeight="1">
      <c r="A96" s="4" t="s">
        <v>68</v>
      </c>
    </row>
  </sheetData>
  <sheetProtection/>
  <mergeCells count="44">
    <mergeCell ref="G84:H84"/>
    <mergeCell ref="G85:H85"/>
    <mergeCell ref="G86:H86"/>
    <mergeCell ref="G87:H87"/>
    <mergeCell ref="B8:B9"/>
    <mergeCell ref="G18:G19"/>
    <mergeCell ref="H18:H19"/>
    <mergeCell ref="G8:G9"/>
    <mergeCell ref="F8:F9"/>
    <mergeCell ref="D61:D62"/>
    <mergeCell ref="A8:A9"/>
    <mergeCell ref="H8:H9"/>
    <mergeCell ref="A18:A19"/>
    <mergeCell ref="B18:B19"/>
    <mergeCell ref="C18:C19"/>
    <mergeCell ref="F43:F44"/>
    <mergeCell ref="D43:D44"/>
    <mergeCell ref="E43:E44"/>
    <mergeCell ref="I18:I19"/>
    <mergeCell ref="D8:D9"/>
    <mergeCell ref="C8:C9"/>
    <mergeCell ref="D18:D19"/>
    <mergeCell ref="E18:E19"/>
    <mergeCell ref="E8:E9"/>
    <mergeCell ref="F18:F19"/>
    <mergeCell ref="E61:E62"/>
    <mergeCell ref="H61:H62"/>
    <mergeCell ref="J61:J62"/>
    <mergeCell ref="H43:H44"/>
    <mergeCell ref="I43:I44"/>
    <mergeCell ref="F61:F62"/>
    <mergeCell ref="G61:G62"/>
    <mergeCell ref="I61:I62"/>
    <mergeCell ref="G43:G44"/>
    <mergeCell ref="G88:H88"/>
    <mergeCell ref="G89:H89"/>
    <mergeCell ref="G90:H90"/>
    <mergeCell ref="G91:H91"/>
    <mergeCell ref="A43:A44"/>
    <mergeCell ref="B43:B44"/>
    <mergeCell ref="C43:C44"/>
    <mergeCell ref="A61:A62"/>
    <mergeCell ref="B61:B62"/>
    <mergeCell ref="C61:C62"/>
  </mergeCells>
  <printOptions/>
  <pageMargins left="0.4330708661417323" right="0.3937007874015748" top="0.5905511811023623" bottom="0.31496062992125984" header="0.4330708661417323" footer="0.1968503937007874"/>
  <pageSetup horizontalDpi="300" verticalDpi="300" orientation="portrait" paperSize="9" scale="83" r:id="rId1"/>
  <headerFooter alignWithMargins="0">
    <oddFooter>&amp;L&amp;8　　　　※　各数値を四捨五入しているため、端数処理の関係で縦横の計算が一致しない場合があります。</oddFooter>
  </headerFooter>
  <rowBreaks count="1" manualBreakCount="1">
    <brk id="57" max="10" man="1"/>
  </rowBreaks>
  <colBreaks count="1" manualBreakCount="1">
    <brk id="11" max="72" man="1"/>
  </colBreaks>
</worksheet>
</file>

<file path=xl/worksheets/sheet20.xml><?xml version="1.0" encoding="utf-8"?>
<worksheet xmlns="http://schemas.openxmlformats.org/spreadsheetml/2006/main" xmlns:r="http://schemas.openxmlformats.org/officeDocument/2006/relationships">
  <dimension ref="A1:M81"/>
  <sheetViews>
    <sheetView view="pageBreakPreview" zoomScale="110" zoomScaleSheetLayoutView="110" zoomScalePageLayoutView="0" workbookViewId="0" topLeftCell="A43">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635</v>
      </c>
      <c r="B4" s="124"/>
      <c r="G4" s="125" t="s">
        <v>51</v>
      </c>
      <c r="H4" s="126" t="s">
        <v>52</v>
      </c>
      <c r="I4" s="127" t="s">
        <v>53</v>
      </c>
      <c r="J4" s="128" t="s">
        <v>54</v>
      </c>
    </row>
    <row r="5" spans="7:10" ht="13.5" customHeight="1" thickTop="1">
      <c r="G5" s="129">
        <f>ROUND(5470866/1000,0)</f>
        <v>5471</v>
      </c>
      <c r="H5" s="130">
        <f>ROUND(7419999/1000,0)</f>
        <v>7420</v>
      </c>
      <c r="I5" s="131">
        <f>ROUND(983964/1000,0)</f>
        <v>984</v>
      </c>
      <c r="J5" s="132">
        <f>ROUND(13874829/1000,0)</f>
        <v>13875</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8.75" thickTop="1">
      <c r="A10" s="134" t="s">
        <v>9</v>
      </c>
      <c r="B10" s="135">
        <f>ROUND(26654110/1000,0)</f>
        <v>26654</v>
      </c>
      <c r="C10" s="136">
        <f>ROUND(25384748/1000,0)</f>
        <v>25385</v>
      </c>
      <c r="D10" s="136">
        <f>ROUND(1269362/1000,0)</f>
        <v>1269</v>
      </c>
      <c r="E10" s="136">
        <f>ROUND(1110547/1000,0)</f>
        <v>1111</v>
      </c>
      <c r="F10" s="136">
        <f>ROUND(845583/1000,0)</f>
        <v>846</v>
      </c>
      <c r="G10" s="136">
        <f>ROUND(27153654/1000,0)</f>
        <v>27154</v>
      </c>
      <c r="H10" s="460" t="s">
        <v>634</v>
      </c>
    </row>
    <row r="11" spans="1:8" ht="13.5" customHeight="1">
      <c r="A11" s="138" t="s">
        <v>1</v>
      </c>
      <c r="B11" s="139">
        <f>B10</f>
        <v>26654</v>
      </c>
      <c r="C11" s="140">
        <f>C10</f>
        <v>25385</v>
      </c>
      <c r="D11" s="140">
        <f>D10</f>
        <v>1269</v>
      </c>
      <c r="E11" s="140">
        <f>E10</f>
        <v>1111</v>
      </c>
      <c r="F11" s="141"/>
      <c r="G11" s="140">
        <f>G10</f>
        <v>27154</v>
      </c>
      <c r="H11" s="142"/>
    </row>
    <row r="12" spans="1:8" ht="13.5" customHeight="1">
      <c r="A12" s="143" t="s">
        <v>66</v>
      </c>
      <c r="B12" s="144"/>
      <c r="C12" s="144"/>
      <c r="D12" s="144"/>
      <c r="E12" s="144"/>
      <c r="F12" s="144"/>
      <c r="G12" s="144"/>
      <c r="H12" s="145"/>
    </row>
    <row r="13" ht="9.75" customHeight="1"/>
    <row r="14" ht="14.25">
      <c r="A14" s="133" t="s">
        <v>10</v>
      </c>
    </row>
    <row r="15" spans="9:12" ht="10.5">
      <c r="I15" s="122" t="s">
        <v>12</v>
      </c>
      <c r="K15" s="122"/>
      <c r="L15" s="122"/>
    </row>
    <row r="16" spans="1:9" ht="13.5" customHeight="1">
      <c r="A16" s="789" t="s">
        <v>0</v>
      </c>
      <c r="B16" s="791" t="s">
        <v>43</v>
      </c>
      <c r="C16" s="793" t="s">
        <v>44</v>
      </c>
      <c r="D16" s="793" t="s">
        <v>45</v>
      </c>
      <c r="E16" s="799" t="s">
        <v>46</v>
      </c>
      <c r="F16" s="793" t="s">
        <v>55</v>
      </c>
      <c r="G16" s="793" t="s">
        <v>11</v>
      </c>
      <c r="H16" s="799" t="s">
        <v>41</v>
      </c>
      <c r="I16" s="797" t="s">
        <v>8</v>
      </c>
    </row>
    <row r="17" spans="1:9" ht="13.5" customHeight="1" thickBot="1">
      <c r="A17" s="790"/>
      <c r="B17" s="792"/>
      <c r="C17" s="794"/>
      <c r="D17" s="794"/>
      <c r="E17" s="800"/>
      <c r="F17" s="805"/>
      <c r="G17" s="805"/>
      <c r="H17" s="801"/>
      <c r="I17" s="798"/>
    </row>
    <row r="18" spans="1:9" ht="13.5" customHeight="1" thickTop="1">
      <c r="A18" s="134" t="s">
        <v>76</v>
      </c>
      <c r="B18" s="146">
        <f>ROUND(252580/1000,0)</f>
        <v>253</v>
      </c>
      <c r="C18" s="147">
        <f>ROUND(153448/1000,0)</f>
        <v>153</v>
      </c>
      <c r="D18" s="147">
        <f>ROUND(99132/1000,0)</f>
        <v>99</v>
      </c>
      <c r="E18" s="147">
        <f>ROUND(298951/1000,0)</f>
        <v>299</v>
      </c>
      <c r="F18" s="147">
        <v>0</v>
      </c>
      <c r="G18" s="147">
        <f>ROUND(386417/1000,0)</f>
        <v>386</v>
      </c>
      <c r="H18" s="40">
        <f>ROUND(1932/1000,0)</f>
        <v>2</v>
      </c>
      <c r="I18" s="149" t="s">
        <v>89</v>
      </c>
    </row>
    <row r="19" spans="1:9" ht="13.5" customHeight="1">
      <c r="A19" s="134" t="s">
        <v>633</v>
      </c>
      <c r="B19" s="155">
        <f>ROUND(220999/1000,0)</f>
        <v>221</v>
      </c>
      <c r="C19" s="156">
        <f>ROUND(292068/1000,0)</f>
        <v>292</v>
      </c>
      <c r="D19" s="156">
        <f>ROUND(-71069/1000,0)</f>
        <v>-71</v>
      </c>
      <c r="E19" s="156">
        <f>ROUND(400250/1000,0)</f>
        <v>400</v>
      </c>
      <c r="F19" s="310" t="s">
        <v>114</v>
      </c>
      <c r="G19" s="310" t="s">
        <v>114</v>
      </c>
      <c r="H19" s="236" t="s">
        <v>114</v>
      </c>
      <c r="I19" s="149" t="s">
        <v>89</v>
      </c>
    </row>
    <row r="20" spans="1:9" ht="13.5" customHeight="1">
      <c r="A20" s="134" t="s">
        <v>615</v>
      </c>
      <c r="B20" s="155">
        <f>ROUND(1144656/1000,0)</f>
        <v>1145</v>
      </c>
      <c r="C20" s="156">
        <f>ROUND(1219385/1000,0)</f>
        <v>1219</v>
      </c>
      <c r="D20" s="156">
        <f>ROUND(-74699/1000,0)</f>
        <v>-75</v>
      </c>
      <c r="E20" s="156">
        <f>ROUND(298514/1000,0)</f>
        <v>299</v>
      </c>
      <c r="F20" s="156">
        <f>ROUND(176769/1000,0)</f>
        <v>177</v>
      </c>
      <c r="G20" s="156">
        <f>ROUND(105663/1000,0)</f>
        <v>106</v>
      </c>
      <c r="H20" s="44">
        <f>ROUND(81994/1000,0)</f>
        <v>82</v>
      </c>
      <c r="I20" s="149" t="s">
        <v>89</v>
      </c>
    </row>
    <row r="21" spans="1:9" ht="13.5" customHeight="1">
      <c r="A21" s="134" t="s">
        <v>79</v>
      </c>
      <c r="B21" s="293">
        <f>ROUND(825594/1000,0)</f>
        <v>826</v>
      </c>
      <c r="C21" s="294">
        <f>ROUND(775874/1000,0)</f>
        <v>776</v>
      </c>
      <c r="D21" s="294">
        <f>ROUND(49720/1000,0)</f>
        <v>50</v>
      </c>
      <c r="E21" s="294">
        <f>ROUND(49720/1000,0)</f>
        <v>50</v>
      </c>
      <c r="F21" s="294">
        <f>ROUND(202234/1000,0)</f>
        <v>202</v>
      </c>
      <c r="G21" s="294">
        <f>ROUND(4623168/1000,0)</f>
        <v>4623</v>
      </c>
      <c r="H21" s="44">
        <f>ROUND(1955600/1000,0)</f>
        <v>1956</v>
      </c>
      <c r="I21" s="480"/>
    </row>
    <row r="22" spans="1:9" ht="13.5" customHeight="1">
      <c r="A22" s="134" t="s">
        <v>77</v>
      </c>
      <c r="B22" s="293">
        <f>ROUND(3325692/1000,0)</f>
        <v>3326</v>
      </c>
      <c r="C22" s="294">
        <f>ROUND(3271292/1000,0)</f>
        <v>3271</v>
      </c>
      <c r="D22" s="294">
        <f>ROUND(54400/1000,0)</f>
        <v>54</v>
      </c>
      <c r="E22" s="294">
        <f>ROUND(54400/1000,0)</f>
        <v>54</v>
      </c>
      <c r="F22" s="294">
        <f>ROUND((349642+756740+452155+15598)/1000,0)</f>
        <v>1574</v>
      </c>
      <c r="G22" s="294">
        <f>ROUND((5176361+10626988+5760491+110008)/1000,0)</f>
        <v>21674</v>
      </c>
      <c r="H22" s="44">
        <f>ROUND(18726204/1000,0)</f>
        <v>18726</v>
      </c>
      <c r="I22" s="481" t="s">
        <v>632</v>
      </c>
    </row>
    <row r="23" spans="1:9" ht="13.5" customHeight="1">
      <c r="A23" s="134" t="s">
        <v>631</v>
      </c>
      <c r="B23" s="293">
        <f>ROUND(4317127/1000,0)</f>
        <v>4317</v>
      </c>
      <c r="C23" s="294">
        <f>ROUND(4046803/1000,0)</f>
        <v>4047</v>
      </c>
      <c r="D23" s="294">
        <f>ROUND(270324/1000,0)</f>
        <v>270</v>
      </c>
      <c r="E23" s="294">
        <f>ROUND(270324/1000,0)</f>
        <v>270</v>
      </c>
      <c r="F23" s="294">
        <f>ROUND(201831/1000,0)</f>
        <v>202</v>
      </c>
      <c r="G23" s="311" t="s">
        <v>114</v>
      </c>
      <c r="H23" s="311" t="s">
        <v>114</v>
      </c>
      <c r="I23" s="481" t="s">
        <v>630</v>
      </c>
    </row>
    <row r="24" spans="1:9" ht="13.5" customHeight="1">
      <c r="A24" s="134" t="s">
        <v>140</v>
      </c>
      <c r="B24" s="293">
        <f>ROUND(400788/1000,0)</f>
        <v>401</v>
      </c>
      <c r="C24" s="294">
        <f>ROUND(390137/1000,0)</f>
        <v>390</v>
      </c>
      <c r="D24" s="294">
        <f>ROUND(10651/1000,0)</f>
        <v>11</v>
      </c>
      <c r="E24" s="294">
        <f>ROUND(10651/1000,0)</f>
        <v>11</v>
      </c>
      <c r="F24" s="294">
        <f>ROUND(126140/1000,0)</f>
        <v>126</v>
      </c>
      <c r="G24" s="311" t="s">
        <v>114</v>
      </c>
      <c r="H24" s="311" t="s">
        <v>114</v>
      </c>
      <c r="I24" s="480"/>
    </row>
    <row r="25" spans="1:9" ht="13.5" customHeight="1">
      <c r="A25" s="154" t="s">
        <v>139</v>
      </c>
      <c r="B25" s="293">
        <f>ROUND(21713/1000,0)</f>
        <v>22</v>
      </c>
      <c r="C25" s="294">
        <f>ROUND(19809/1000,0)</f>
        <v>20</v>
      </c>
      <c r="D25" s="294">
        <f>ROUND(1904/1000,0)</f>
        <v>2</v>
      </c>
      <c r="E25" s="294">
        <f>ROUND(1904/1000,0)</f>
        <v>2</v>
      </c>
      <c r="F25" s="294">
        <f>ROUND(3054/1000,0)</f>
        <v>3</v>
      </c>
      <c r="G25" s="311" t="s">
        <v>114</v>
      </c>
      <c r="H25" s="311" t="s">
        <v>114</v>
      </c>
      <c r="I25" s="480"/>
    </row>
    <row r="26" spans="1:9" ht="13.5" customHeight="1">
      <c r="A26" s="154" t="s">
        <v>629</v>
      </c>
      <c r="B26" s="155">
        <f>ROUND(332754/1000,0)</f>
        <v>333</v>
      </c>
      <c r="C26" s="156">
        <f>ROUND(322535/1000,0)</f>
        <v>323</v>
      </c>
      <c r="D26" s="156">
        <f>ROUND(10219/1000,0)</f>
        <v>10</v>
      </c>
      <c r="E26" s="156">
        <f>ROUND(10219/1000,0)</f>
        <v>10</v>
      </c>
      <c r="F26" s="156">
        <f>ROUND(54508/1000,0)</f>
        <v>55</v>
      </c>
      <c r="G26" s="294">
        <f>ROUND(177999/1000,0)</f>
        <v>178</v>
      </c>
      <c r="H26" s="44">
        <f>ROUND(142221/1000,0)</f>
        <v>142</v>
      </c>
      <c r="I26" s="480"/>
    </row>
    <row r="27" spans="1:9" ht="13.5" customHeight="1">
      <c r="A27" s="154" t="s">
        <v>628</v>
      </c>
      <c r="B27" s="293">
        <f>ROUND(2646998/1000,0)</f>
        <v>2647</v>
      </c>
      <c r="C27" s="294">
        <f>ROUND(2523545/1000,0)</f>
        <v>2524</v>
      </c>
      <c r="D27" s="294">
        <f>ROUND(123453/1000,0)</f>
        <v>123</v>
      </c>
      <c r="E27" s="294">
        <f>ROUND(123453/1000,0)</f>
        <v>123</v>
      </c>
      <c r="F27" s="294">
        <f>ROUND(410865/1000,0)</f>
        <v>411</v>
      </c>
      <c r="G27" s="311" t="s">
        <v>114</v>
      </c>
      <c r="H27" s="233" t="s">
        <v>114</v>
      </c>
      <c r="I27" s="481" t="s">
        <v>627</v>
      </c>
    </row>
    <row r="28" spans="1:9" ht="13.5" customHeight="1">
      <c r="A28" s="158" t="s">
        <v>626</v>
      </c>
      <c r="B28" s="293">
        <f>ROUND(414838/1000,0)</f>
        <v>415</v>
      </c>
      <c r="C28" s="294">
        <f>ROUND(402747/1000,0)</f>
        <v>403</v>
      </c>
      <c r="D28" s="294">
        <f>ROUND(12091/1000,0)</f>
        <v>12</v>
      </c>
      <c r="E28" s="294">
        <f>ROUND(12091/1000,0)</f>
        <v>12</v>
      </c>
      <c r="F28" s="294">
        <f>ROUND(108008/1000,0)</f>
        <v>108</v>
      </c>
      <c r="G28" s="294">
        <f>ROUND(291182/1000,0)</f>
        <v>291</v>
      </c>
      <c r="H28" s="44">
        <f>ROUND(90848/1000,0)</f>
        <v>91</v>
      </c>
      <c r="I28" s="481" t="s">
        <v>625</v>
      </c>
    </row>
    <row r="29" spans="1:9" ht="13.5" customHeight="1">
      <c r="A29" s="138" t="s">
        <v>15</v>
      </c>
      <c r="B29" s="162"/>
      <c r="C29" s="163"/>
      <c r="D29" s="163"/>
      <c r="E29" s="164">
        <f>SUM(E18:E28)</f>
        <v>1530</v>
      </c>
      <c r="F29" s="165"/>
      <c r="G29" s="164">
        <f>SUM(G18:G28)</f>
        <v>27258</v>
      </c>
      <c r="H29" s="164">
        <f>SUM(H18:H28)</f>
        <v>20999</v>
      </c>
      <c r="I29" s="166"/>
    </row>
    <row r="30" ht="10.5">
      <c r="A30" s="121" t="s">
        <v>60</v>
      </c>
    </row>
    <row r="31" ht="10.5">
      <c r="A31" s="121" t="s">
        <v>62</v>
      </c>
    </row>
    <row r="32" ht="10.5">
      <c r="A32" s="121" t="s">
        <v>49</v>
      </c>
    </row>
    <row r="33" ht="10.5">
      <c r="A33" s="121" t="s">
        <v>48</v>
      </c>
    </row>
    <row r="34" ht="9.75" customHeight="1"/>
    <row r="35" ht="14.25">
      <c r="A35" s="133" t="s">
        <v>13</v>
      </c>
    </row>
    <row r="36" spans="9:10" ht="10.5">
      <c r="I36" s="122" t="s">
        <v>12</v>
      </c>
      <c r="J36" s="122"/>
    </row>
    <row r="37" spans="1:9" ht="13.5" customHeight="1">
      <c r="A37" s="789" t="s">
        <v>14</v>
      </c>
      <c r="B37" s="791" t="s">
        <v>43</v>
      </c>
      <c r="C37" s="793" t="s">
        <v>44</v>
      </c>
      <c r="D37" s="793" t="s">
        <v>45</v>
      </c>
      <c r="E37" s="799" t="s">
        <v>46</v>
      </c>
      <c r="F37" s="793" t="s">
        <v>55</v>
      </c>
      <c r="G37" s="793" t="s">
        <v>11</v>
      </c>
      <c r="H37" s="799" t="s">
        <v>42</v>
      </c>
      <c r="I37" s="797" t="s">
        <v>8</v>
      </c>
    </row>
    <row r="38" spans="1:9" ht="13.5" customHeight="1" thickBot="1">
      <c r="A38" s="790"/>
      <c r="B38" s="792"/>
      <c r="C38" s="794"/>
      <c r="D38" s="794"/>
      <c r="E38" s="800"/>
      <c r="F38" s="805"/>
      <c r="G38" s="805"/>
      <c r="H38" s="801"/>
      <c r="I38" s="798"/>
    </row>
    <row r="39" spans="1:9" ht="13.5" customHeight="1" thickTop="1">
      <c r="A39" s="134" t="s">
        <v>90</v>
      </c>
      <c r="B39" s="293">
        <f>ROUND(65989/1000,0)</f>
        <v>66</v>
      </c>
      <c r="C39" s="294">
        <f>ROUND(63865/1000,0)</f>
        <v>64</v>
      </c>
      <c r="D39" s="294">
        <f>ROUND(2124/1000,0)</f>
        <v>2</v>
      </c>
      <c r="E39" s="355">
        <f>ROUND(2124/1000,0)</f>
        <v>2</v>
      </c>
      <c r="F39" s="357" t="s">
        <v>114</v>
      </c>
      <c r="G39" s="311" t="s">
        <v>114</v>
      </c>
      <c r="H39" s="311" t="s">
        <v>114</v>
      </c>
      <c r="I39" s="167"/>
    </row>
    <row r="40" spans="1:9" ht="13.5" customHeight="1">
      <c r="A40" s="154" t="s">
        <v>155</v>
      </c>
      <c r="B40" s="293">
        <f>ROUND(12494793/1000,0)</f>
        <v>12495</v>
      </c>
      <c r="C40" s="294">
        <f>ROUND(12228056/1000,0)</f>
        <v>12228</v>
      </c>
      <c r="D40" s="294">
        <f>ROUND(266737/1000,0)</f>
        <v>267</v>
      </c>
      <c r="E40" s="294">
        <f>ROUND(266737/1000,0)</f>
        <v>267</v>
      </c>
      <c r="F40" s="232">
        <f>ROUND(3040000/1000,0)</f>
        <v>3040</v>
      </c>
      <c r="G40" s="294"/>
      <c r="H40" s="311" t="s">
        <v>114</v>
      </c>
      <c r="I40" s="482" t="s">
        <v>624</v>
      </c>
    </row>
    <row r="41" spans="1:9" ht="13.5" customHeight="1">
      <c r="A41" s="154" t="s">
        <v>204</v>
      </c>
      <c r="B41" s="293">
        <f>ROUND(262006/1000,0)</f>
        <v>262</v>
      </c>
      <c r="C41" s="294">
        <f>ROUND(234018/1000,0)</f>
        <v>234</v>
      </c>
      <c r="D41" s="294">
        <f>ROUND(27988/1000,0)</f>
        <v>28</v>
      </c>
      <c r="E41" s="294">
        <f>ROUND(27988/1000,0)</f>
        <v>28</v>
      </c>
      <c r="F41" s="311" t="s">
        <v>114</v>
      </c>
      <c r="G41" s="311" t="s">
        <v>114</v>
      </c>
      <c r="H41" s="311" t="s">
        <v>114</v>
      </c>
      <c r="I41" s="157"/>
    </row>
    <row r="42" spans="1:9" ht="13.5" customHeight="1">
      <c r="A42" s="154" t="s">
        <v>346</v>
      </c>
      <c r="B42" s="155">
        <f>ROUND(190839795/1000,0)</f>
        <v>190840</v>
      </c>
      <c r="C42" s="156">
        <f>ROUND(184040947/1000,0)</f>
        <v>184041</v>
      </c>
      <c r="D42" s="156">
        <f>ROUND(6798848/1000,0)</f>
        <v>6799</v>
      </c>
      <c r="E42" s="156">
        <f>ROUND(6798848/1000,0)</f>
        <v>6799</v>
      </c>
      <c r="F42" s="295">
        <v>1283</v>
      </c>
      <c r="G42" s="311" t="s">
        <v>114</v>
      </c>
      <c r="H42" s="311" t="s">
        <v>114</v>
      </c>
      <c r="I42" s="482" t="s">
        <v>866</v>
      </c>
    </row>
    <row r="43" spans="1:9" ht="13.5" customHeight="1">
      <c r="A43" s="158" t="s">
        <v>88</v>
      </c>
      <c r="B43" s="293">
        <f>ROUND(717843/1000,0)</f>
        <v>718</v>
      </c>
      <c r="C43" s="294">
        <f>ROUND(707290/1000,0)</f>
        <v>707</v>
      </c>
      <c r="D43" s="294">
        <f>ROUND(10553/1000,0)</f>
        <v>11</v>
      </c>
      <c r="E43" s="160">
        <v>640</v>
      </c>
      <c r="F43" s="323" t="s">
        <v>114</v>
      </c>
      <c r="G43" s="311" t="s">
        <v>114</v>
      </c>
      <c r="H43" s="311" t="s">
        <v>114</v>
      </c>
      <c r="I43" s="149" t="s">
        <v>89</v>
      </c>
    </row>
    <row r="44" spans="1:9" ht="13.5" customHeight="1">
      <c r="A44" s="138" t="s">
        <v>16</v>
      </c>
      <c r="B44" s="162"/>
      <c r="C44" s="163"/>
      <c r="D44" s="163"/>
      <c r="E44" s="164">
        <f>SUM(E39:E43)</f>
        <v>7736</v>
      </c>
      <c r="F44" s="165"/>
      <c r="G44" s="164">
        <f>SUM(G39:G43)</f>
        <v>0</v>
      </c>
      <c r="H44" s="164">
        <f>SUM(H39:H43)</f>
        <v>0</v>
      </c>
      <c r="I44" s="174"/>
    </row>
    <row r="45" ht="9.75" customHeight="1">
      <c r="A45" s="175"/>
    </row>
    <row r="46" ht="14.25">
      <c r="A46" s="133" t="s">
        <v>56</v>
      </c>
    </row>
    <row r="47" ht="10.5">
      <c r="J47" s="122" t="s">
        <v>12</v>
      </c>
    </row>
    <row r="48" spans="1:10" ht="13.5" customHeight="1">
      <c r="A48" s="795" t="s">
        <v>17</v>
      </c>
      <c r="B48" s="791" t="s">
        <v>19</v>
      </c>
      <c r="C48" s="793" t="s">
        <v>47</v>
      </c>
      <c r="D48" s="793" t="s">
        <v>20</v>
      </c>
      <c r="E48" s="793" t="s">
        <v>21</v>
      </c>
      <c r="F48" s="793" t="s">
        <v>22</v>
      </c>
      <c r="G48" s="799" t="s">
        <v>23</v>
      </c>
      <c r="H48" s="799" t="s">
        <v>24</v>
      </c>
      <c r="I48" s="799" t="s">
        <v>59</v>
      </c>
      <c r="J48" s="797" t="s">
        <v>8</v>
      </c>
    </row>
    <row r="49" spans="1:10" ht="13.5" customHeight="1" thickBot="1">
      <c r="A49" s="796"/>
      <c r="B49" s="792"/>
      <c r="C49" s="794"/>
      <c r="D49" s="794"/>
      <c r="E49" s="794"/>
      <c r="F49" s="794"/>
      <c r="G49" s="800"/>
      <c r="H49" s="800"/>
      <c r="I49" s="801"/>
      <c r="J49" s="798"/>
    </row>
    <row r="50" spans="1:10" ht="13.5" customHeight="1" thickTop="1">
      <c r="A50" s="134" t="s">
        <v>623</v>
      </c>
      <c r="B50" s="146">
        <f>ROUND(1513/1000,0)</f>
        <v>2</v>
      </c>
      <c r="C50" s="147">
        <f>ROUND(40658/1000,0)</f>
        <v>41</v>
      </c>
      <c r="D50" s="147">
        <f>ROUND(12500/1000,0)</f>
        <v>13</v>
      </c>
      <c r="E50" s="309" t="s">
        <v>114</v>
      </c>
      <c r="F50" s="309" t="s">
        <v>114</v>
      </c>
      <c r="G50" s="309" t="s">
        <v>114</v>
      </c>
      <c r="H50" s="309" t="s">
        <v>114</v>
      </c>
      <c r="I50" s="309" t="s">
        <v>114</v>
      </c>
      <c r="J50" s="149"/>
    </row>
    <row r="51" spans="1:10" ht="13.5" customHeight="1">
      <c r="A51" s="134" t="s">
        <v>622</v>
      </c>
      <c r="B51" s="155">
        <f>ROUND(1215/1000,0)</f>
        <v>1</v>
      </c>
      <c r="C51" s="156">
        <f>ROUND(-13361/1000,0)</f>
        <v>-13</v>
      </c>
      <c r="D51" s="156">
        <f>ROUND(7500/1000,0)</f>
        <v>8</v>
      </c>
      <c r="E51" s="310" t="s">
        <v>114</v>
      </c>
      <c r="F51" s="310" t="s">
        <v>114</v>
      </c>
      <c r="G51" s="310" t="s">
        <v>114</v>
      </c>
      <c r="H51" s="310" t="s">
        <v>114</v>
      </c>
      <c r="I51" s="310" t="s">
        <v>114</v>
      </c>
      <c r="J51" s="157"/>
    </row>
    <row r="52" spans="1:10" ht="13.5" customHeight="1">
      <c r="A52" s="134" t="s">
        <v>621</v>
      </c>
      <c r="B52" s="155">
        <f>ROUND(22729/1000,0)</f>
        <v>23</v>
      </c>
      <c r="C52" s="156">
        <f>ROUND(18783/1000,0)</f>
        <v>19</v>
      </c>
      <c r="D52" s="156">
        <f>ROUND(18000/1000,0)</f>
        <v>18</v>
      </c>
      <c r="E52" s="310" t="s">
        <v>114</v>
      </c>
      <c r="F52" s="156">
        <f>ROUND(36835/1000,0)</f>
        <v>37</v>
      </c>
      <c r="G52" s="310" t="s">
        <v>114</v>
      </c>
      <c r="H52" s="310" t="s">
        <v>114</v>
      </c>
      <c r="I52" s="310" t="s">
        <v>114</v>
      </c>
      <c r="J52" s="157"/>
    </row>
    <row r="53" spans="1:10" ht="13.5" customHeight="1">
      <c r="A53" s="134" t="s">
        <v>620</v>
      </c>
      <c r="B53" s="155">
        <f>ROUND(1228/1000,0)</f>
        <v>1</v>
      </c>
      <c r="C53" s="156">
        <f>ROUND(13443/1000,0)</f>
        <v>13</v>
      </c>
      <c r="D53" s="156">
        <f>ROUND(4050/1000,0)</f>
        <v>4</v>
      </c>
      <c r="E53" s="310" t="s">
        <v>114</v>
      </c>
      <c r="F53" s="310" t="s">
        <v>114</v>
      </c>
      <c r="G53" s="310" t="s">
        <v>114</v>
      </c>
      <c r="H53" s="310" t="s">
        <v>114</v>
      </c>
      <c r="I53" s="310" t="s">
        <v>114</v>
      </c>
      <c r="J53" s="157"/>
    </row>
    <row r="54" spans="1:10" ht="13.5" customHeight="1">
      <c r="A54" s="154" t="s">
        <v>619</v>
      </c>
      <c r="B54" s="155">
        <f>ROUND(2361/1000,0)</f>
        <v>2</v>
      </c>
      <c r="C54" s="156">
        <f>ROUND(121578/1000,0)</f>
        <v>122</v>
      </c>
      <c r="D54" s="156">
        <f>ROUND(50000/1000,0)</f>
        <v>50</v>
      </c>
      <c r="E54" s="310" t="s">
        <v>114</v>
      </c>
      <c r="F54" s="310" t="s">
        <v>114</v>
      </c>
      <c r="G54" s="310" t="s">
        <v>114</v>
      </c>
      <c r="H54" s="310" t="s">
        <v>114</v>
      </c>
      <c r="I54" s="310" t="s">
        <v>114</v>
      </c>
      <c r="J54" s="157"/>
    </row>
    <row r="55" spans="1:10" ht="13.5" customHeight="1">
      <c r="A55" s="154" t="s">
        <v>618</v>
      </c>
      <c r="B55" s="155">
        <f>ROUND(177/1000,0)</f>
        <v>0</v>
      </c>
      <c r="C55" s="156">
        <f>ROUND(100578/1000,0)</f>
        <v>101</v>
      </c>
      <c r="D55" s="156">
        <f>ROUND(100000/1000,0)</f>
        <v>100</v>
      </c>
      <c r="E55" s="310" t="s">
        <v>114</v>
      </c>
      <c r="F55" s="310" t="s">
        <v>114</v>
      </c>
      <c r="G55" s="310" t="s">
        <v>114</v>
      </c>
      <c r="H55" s="310" t="s">
        <v>114</v>
      </c>
      <c r="I55" s="310" t="s">
        <v>114</v>
      </c>
      <c r="J55" s="157"/>
    </row>
    <row r="56" spans="1:10" ht="13.5" customHeight="1">
      <c r="A56" s="158" t="s">
        <v>617</v>
      </c>
      <c r="B56" s="159">
        <f>-4/1000</f>
        <v>-0.004</v>
      </c>
      <c r="C56" s="160">
        <f>ROUND(29826/1000,0)</f>
        <v>30</v>
      </c>
      <c r="D56" s="160">
        <f>ROUND(5000/1000,0)</f>
        <v>5</v>
      </c>
      <c r="E56" s="323" t="s">
        <v>114</v>
      </c>
      <c r="F56" s="323" t="s">
        <v>114</v>
      </c>
      <c r="G56" s="160">
        <f>ROUND(9159/1000,0)</f>
        <v>9</v>
      </c>
      <c r="H56" s="323" t="s">
        <v>114</v>
      </c>
      <c r="I56" s="323" t="s">
        <v>114</v>
      </c>
      <c r="J56" s="161"/>
    </row>
    <row r="57" spans="1:10" ht="13.5" customHeight="1">
      <c r="A57" s="177" t="s">
        <v>18</v>
      </c>
      <c r="B57" s="178"/>
      <c r="C57" s="165"/>
      <c r="D57" s="164">
        <f>SUM(D50:D56)</f>
        <v>198</v>
      </c>
      <c r="E57" s="245" t="s">
        <v>114</v>
      </c>
      <c r="F57" s="164">
        <f>SUM(F50:F56)</f>
        <v>37</v>
      </c>
      <c r="G57" s="164">
        <f>SUM(G50:G56)</f>
        <v>9</v>
      </c>
      <c r="H57" s="245" t="s">
        <v>114</v>
      </c>
      <c r="I57" s="245" t="s">
        <v>114</v>
      </c>
      <c r="J57" s="166"/>
    </row>
    <row r="58" ht="10.5">
      <c r="A58" s="121" t="s">
        <v>61</v>
      </c>
    </row>
    <row r="59" ht="9.75" customHeight="1"/>
    <row r="60" ht="14.25">
      <c r="A60" s="133" t="s">
        <v>39</v>
      </c>
    </row>
    <row r="61" ht="10.5">
      <c r="D61" s="122" t="s">
        <v>12</v>
      </c>
    </row>
    <row r="62" spans="1:4" ht="21.75" thickBot="1">
      <c r="A62" s="179" t="s">
        <v>34</v>
      </c>
      <c r="B62" s="180" t="s">
        <v>69</v>
      </c>
      <c r="C62" s="181" t="s">
        <v>70</v>
      </c>
      <c r="D62" s="182" t="s">
        <v>50</v>
      </c>
    </row>
    <row r="63" spans="1:4" ht="13.5" customHeight="1" thickTop="1">
      <c r="A63" s="183" t="s">
        <v>35</v>
      </c>
      <c r="B63" s="147">
        <v>4483</v>
      </c>
      <c r="C63" s="147">
        <f>ROUND(4653450/1000,0)</f>
        <v>4653</v>
      </c>
      <c r="D63" s="167">
        <f>C63-B63</f>
        <v>170</v>
      </c>
    </row>
    <row r="64" spans="1:4" ht="13.5" customHeight="1">
      <c r="A64" s="184" t="s">
        <v>36</v>
      </c>
      <c r="B64" s="156">
        <v>829</v>
      </c>
      <c r="C64" s="156">
        <f>ROUND(832421/1000,0)</f>
        <v>832</v>
      </c>
      <c r="D64" s="157">
        <f>C64-B64</f>
        <v>3</v>
      </c>
    </row>
    <row r="65" spans="1:4" ht="13.5" customHeight="1">
      <c r="A65" s="185" t="s">
        <v>37</v>
      </c>
      <c r="B65" s="160">
        <v>3768</v>
      </c>
      <c r="C65" s="160">
        <f>ROUND(3635318/1000,0)</f>
        <v>3635</v>
      </c>
      <c r="D65" s="161">
        <f>C65-B65</f>
        <v>-133</v>
      </c>
    </row>
    <row r="66" spans="1:6" ht="13.5" customHeight="1">
      <c r="A66" s="186" t="s">
        <v>38</v>
      </c>
      <c r="B66" s="164">
        <v>9080</v>
      </c>
      <c r="C66" s="164">
        <f>ROUND(9121189/1000,0)</f>
        <v>9121</v>
      </c>
      <c r="D66" s="166">
        <f>C66-B66</f>
        <v>41</v>
      </c>
      <c r="F66" s="371"/>
    </row>
    <row r="67" spans="1:4" ht="10.5">
      <c r="A67" s="121" t="s">
        <v>58</v>
      </c>
      <c r="B67" s="188"/>
      <c r="C67" s="188"/>
      <c r="D67" s="188"/>
    </row>
    <row r="68" spans="1:4" ht="9.75" customHeight="1">
      <c r="A68" s="189"/>
      <c r="B68" s="188"/>
      <c r="C68" s="188"/>
      <c r="D68" s="188"/>
    </row>
    <row r="69" ht="14.25">
      <c r="A69" s="133" t="s">
        <v>57</v>
      </c>
    </row>
    <row r="70" ht="10.5" customHeight="1">
      <c r="A70" s="133"/>
    </row>
    <row r="71" spans="1:11" ht="21.75" thickBot="1">
      <c r="A71" s="179" t="s">
        <v>33</v>
      </c>
      <c r="B71" s="180" t="s">
        <v>69</v>
      </c>
      <c r="C71" s="181" t="s">
        <v>70</v>
      </c>
      <c r="D71" s="181" t="s">
        <v>50</v>
      </c>
      <c r="E71" s="190" t="s">
        <v>31</v>
      </c>
      <c r="F71" s="182" t="s">
        <v>32</v>
      </c>
      <c r="G71" s="807" t="s">
        <v>40</v>
      </c>
      <c r="H71" s="808"/>
      <c r="I71" s="180" t="s">
        <v>69</v>
      </c>
      <c r="J71" s="181" t="s">
        <v>70</v>
      </c>
      <c r="K71" s="182" t="s">
        <v>50</v>
      </c>
    </row>
    <row r="72" spans="1:11" ht="13.5" customHeight="1" thickTop="1">
      <c r="A72" s="183" t="s">
        <v>25</v>
      </c>
      <c r="B72" s="192">
        <v>7.41</v>
      </c>
      <c r="C72" s="192">
        <v>8</v>
      </c>
      <c r="D72" s="483">
        <f aca="true" t="shared" si="0" ref="D72:D77">C72-B72</f>
        <v>0.5899999999999999</v>
      </c>
      <c r="E72" s="193">
        <v>-12.87</v>
      </c>
      <c r="F72" s="194">
        <v>-20</v>
      </c>
      <c r="G72" s="811" t="s">
        <v>76</v>
      </c>
      <c r="H72" s="812"/>
      <c r="I72" s="195" t="s">
        <v>114</v>
      </c>
      <c r="J72" s="483" t="s">
        <v>114</v>
      </c>
      <c r="K72" s="197" t="s">
        <v>114</v>
      </c>
    </row>
    <row r="73" spans="1:11" ht="13.5" customHeight="1">
      <c r="A73" s="184" t="s">
        <v>26</v>
      </c>
      <c r="B73" s="199">
        <v>23.74</v>
      </c>
      <c r="C73" s="199">
        <v>19.03</v>
      </c>
      <c r="D73" s="192">
        <f t="shared" si="0"/>
        <v>-4.709999999999997</v>
      </c>
      <c r="E73" s="200">
        <v>-17.87</v>
      </c>
      <c r="F73" s="201">
        <v>-40</v>
      </c>
      <c r="G73" s="802" t="s">
        <v>616</v>
      </c>
      <c r="H73" s="803"/>
      <c r="I73" s="198" t="s">
        <v>114</v>
      </c>
      <c r="J73" s="199" t="s">
        <v>114</v>
      </c>
      <c r="K73" s="203" t="s">
        <v>114</v>
      </c>
    </row>
    <row r="74" spans="1:11" ht="13.5" customHeight="1">
      <c r="A74" s="184" t="s">
        <v>27</v>
      </c>
      <c r="B74" s="202">
        <v>13.8</v>
      </c>
      <c r="C74" s="202">
        <v>13.2</v>
      </c>
      <c r="D74" s="192">
        <f t="shared" si="0"/>
        <v>-0.6000000000000014</v>
      </c>
      <c r="E74" s="205">
        <v>25</v>
      </c>
      <c r="F74" s="206">
        <v>35</v>
      </c>
      <c r="G74" s="802" t="s">
        <v>615</v>
      </c>
      <c r="H74" s="803"/>
      <c r="I74" s="198" t="s">
        <v>114</v>
      </c>
      <c r="J74" s="199" t="s">
        <v>114</v>
      </c>
      <c r="K74" s="203" t="s">
        <v>114</v>
      </c>
    </row>
    <row r="75" spans="1:11" ht="13.5" customHeight="1">
      <c r="A75" s="184" t="s">
        <v>28</v>
      </c>
      <c r="B75" s="202">
        <v>74.3</v>
      </c>
      <c r="C75" s="202">
        <v>90.1</v>
      </c>
      <c r="D75" s="192">
        <f t="shared" si="0"/>
        <v>15.799999999999997</v>
      </c>
      <c r="E75" s="205">
        <v>350</v>
      </c>
      <c r="F75" s="208"/>
      <c r="G75" s="802" t="s">
        <v>79</v>
      </c>
      <c r="H75" s="803"/>
      <c r="I75" s="198" t="s">
        <v>114</v>
      </c>
      <c r="J75" s="199" t="s">
        <v>114</v>
      </c>
      <c r="K75" s="203" t="s">
        <v>114</v>
      </c>
    </row>
    <row r="76" spans="1:11" ht="13.5" customHeight="1">
      <c r="A76" s="184" t="s">
        <v>29</v>
      </c>
      <c r="B76" s="199">
        <v>0.44</v>
      </c>
      <c r="C76" s="199">
        <v>0.44</v>
      </c>
      <c r="D76" s="192">
        <f t="shared" si="0"/>
        <v>0</v>
      </c>
      <c r="E76" s="210"/>
      <c r="F76" s="211"/>
      <c r="G76" s="802" t="s">
        <v>77</v>
      </c>
      <c r="H76" s="803"/>
      <c r="I76" s="198" t="s">
        <v>114</v>
      </c>
      <c r="J76" s="199" t="s">
        <v>114</v>
      </c>
      <c r="K76" s="203" t="s">
        <v>114</v>
      </c>
    </row>
    <row r="77" spans="1:11" ht="13.5" customHeight="1">
      <c r="A77" s="212" t="s">
        <v>30</v>
      </c>
      <c r="B77" s="214">
        <v>85</v>
      </c>
      <c r="C77" s="214">
        <v>85.9</v>
      </c>
      <c r="D77" s="484">
        <f t="shared" si="0"/>
        <v>0.9000000000000057</v>
      </c>
      <c r="E77" s="215"/>
      <c r="F77" s="216"/>
      <c r="G77" s="839"/>
      <c r="H77" s="840"/>
      <c r="I77" s="217"/>
      <c r="J77" s="214"/>
      <c r="K77" s="218"/>
    </row>
    <row r="78" ht="10.5">
      <c r="A78" s="121" t="s">
        <v>64</v>
      </c>
    </row>
    <row r="79" ht="10.5">
      <c r="A79" s="121" t="s">
        <v>65</v>
      </c>
    </row>
    <row r="80" ht="10.5">
      <c r="A80" s="121" t="s">
        <v>63</v>
      </c>
    </row>
    <row r="81" ht="10.5" customHeight="1">
      <c r="A81" s="121" t="s">
        <v>68</v>
      </c>
    </row>
  </sheetData>
  <sheetProtection/>
  <mergeCells count="43">
    <mergeCell ref="A37:A38"/>
    <mergeCell ref="B37:B38"/>
    <mergeCell ref="C37:C38"/>
    <mergeCell ref="A48:A49"/>
    <mergeCell ref="B48:B49"/>
    <mergeCell ref="C48:C49"/>
    <mergeCell ref="D48:D49"/>
    <mergeCell ref="E48:E49"/>
    <mergeCell ref="H48:H49"/>
    <mergeCell ref="J48:J49"/>
    <mergeCell ref="F48:F49"/>
    <mergeCell ref="G48:G49"/>
    <mergeCell ref="I48:I49"/>
    <mergeCell ref="G37:G38"/>
    <mergeCell ref="F37:F38"/>
    <mergeCell ref="D37:D38"/>
    <mergeCell ref="E37:E38"/>
    <mergeCell ref="I16:I17"/>
    <mergeCell ref="D8:D9"/>
    <mergeCell ref="F16:F17"/>
    <mergeCell ref="H37:H38"/>
    <mergeCell ref="I37:I38"/>
    <mergeCell ref="G16:G17"/>
    <mergeCell ref="C8:C9"/>
    <mergeCell ref="D16:D17"/>
    <mergeCell ref="E16:E17"/>
    <mergeCell ref="E8:E9"/>
    <mergeCell ref="A8:A9"/>
    <mergeCell ref="H8:H9"/>
    <mergeCell ref="A16:A17"/>
    <mergeCell ref="B16:B17"/>
    <mergeCell ref="C16:C17"/>
    <mergeCell ref="B8:B9"/>
    <mergeCell ref="H16:H17"/>
    <mergeCell ref="G8:G9"/>
    <mergeCell ref="F8:F9"/>
    <mergeCell ref="G71:H71"/>
    <mergeCell ref="G77:H77"/>
    <mergeCell ref="G76:H76"/>
    <mergeCell ref="G75:H75"/>
    <mergeCell ref="G74:H74"/>
    <mergeCell ref="G73:H73"/>
    <mergeCell ref="G72:H72"/>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59" max="10" man="1"/>
  </rowBreaks>
  <colBreaks count="1" manualBreakCount="1">
    <brk id="11" max="72" man="1"/>
  </colBreaks>
</worksheet>
</file>

<file path=xl/worksheets/sheet21.xml><?xml version="1.0" encoding="utf-8"?>
<worksheet xmlns="http://schemas.openxmlformats.org/spreadsheetml/2006/main" xmlns:r="http://schemas.openxmlformats.org/officeDocument/2006/relationships">
  <dimension ref="A1:M78"/>
  <sheetViews>
    <sheetView view="pageBreakPreview" zoomScaleSheetLayoutView="100" zoomScalePageLayoutView="0" workbookViewId="0" topLeftCell="A52">
      <selection activeCell="G70" sqref="G70:H70"/>
    </sheetView>
  </sheetViews>
  <sheetFormatPr defaultColWidth="9.00390625" defaultRowHeight="13.5" customHeight="1"/>
  <cols>
    <col min="1" max="1" width="20.125" style="121" customWidth="1"/>
    <col min="2" max="10" width="9.00390625" style="121" customWidth="1"/>
    <col min="11" max="11" width="6.625" style="121" customWidth="1"/>
    <col min="1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837</v>
      </c>
      <c r="B4" s="124"/>
      <c r="G4" s="125" t="s">
        <v>51</v>
      </c>
      <c r="H4" s="126" t="s">
        <v>52</v>
      </c>
      <c r="I4" s="127" t="s">
        <v>53</v>
      </c>
      <c r="J4" s="128" t="s">
        <v>54</v>
      </c>
    </row>
    <row r="5" spans="7:10" ht="13.5" customHeight="1" thickTop="1">
      <c r="G5" s="129">
        <v>5492</v>
      </c>
      <c r="H5" s="130">
        <v>4077</v>
      </c>
      <c r="I5" s="131">
        <v>753</v>
      </c>
      <c r="J5" s="132">
        <v>10322</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15950</v>
      </c>
      <c r="C10" s="136">
        <v>14812</v>
      </c>
      <c r="D10" s="136">
        <v>1138</v>
      </c>
      <c r="E10" s="136">
        <v>1098</v>
      </c>
      <c r="F10" s="136">
        <v>177</v>
      </c>
      <c r="G10" s="136">
        <v>14724</v>
      </c>
      <c r="H10" s="137" t="s">
        <v>838</v>
      </c>
    </row>
    <row r="11" spans="1:8" ht="13.5" customHeight="1">
      <c r="A11" s="154" t="s">
        <v>839</v>
      </c>
      <c r="B11" s="22">
        <v>142</v>
      </c>
      <c r="C11" s="23">
        <v>130</v>
      </c>
      <c r="D11" s="23">
        <v>11</v>
      </c>
      <c r="E11" s="23">
        <v>11</v>
      </c>
      <c r="F11" s="478" t="s">
        <v>114</v>
      </c>
      <c r="G11" s="478" t="s">
        <v>114</v>
      </c>
      <c r="H11" s="258"/>
    </row>
    <row r="12" spans="1:8" ht="13.5" customHeight="1">
      <c r="A12" s="154" t="s">
        <v>840</v>
      </c>
      <c r="B12" s="22">
        <v>112</v>
      </c>
      <c r="C12" s="23">
        <v>104</v>
      </c>
      <c r="D12" s="23">
        <v>8</v>
      </c>
      <c r="E12" s="23">
        <v>8</v>
      </c>
      <c r="F12" s="23">
        <v>49</v>
      </c>
      <c r="G12" s="23">
        <v>548</v>
      </c>
      <c r="H12" s="258"/>
    </row>
    <row r="13" spans="1:8" ht="13.5" customHeight="1">
      <c r="A13" s="158" t="s">
        <v>841</v>
      </c>
      <c r="B13" s="27">
        <v>48</v>
      </c>
      <c r="C13" s="28">
        <v>35</v>
      </c>
      <c r="D13" s="28">
        <v>13</v>
      </c>
      <c r="E13" s="28">
        <v>13</v>
      </c>
      <c r="F13" s="28">
        <v>6</v>
      </c>
      <c r="G13" s="479" t="s">
        <v>114</v>
      </c>
      <c r="H13" s="304"/>
    </row>
    <row r="14" spans="1:8" ht="13.5" customHeight="1">
      <c r="A14" s="138" t="s">
        <v>1</v>
      </c>
      <c r="B14" s="139">
        <v>16251</v>
      </c>
      <c r="C14" s="140">
        <v>15082</v>
      </c>
      <c r="D14" s="140">
        <v>1170</v>
      </c>
      <c r="E14" s="140">
        <v>1130</v>
      </c>
      <c r="F14" s="141"/>
      <c r="G14" s="140">
        <v>15272</v>
      </c>
      <c r="H14" s="142"/>
    </row>
    <row r="15" spans="1:8" ht="13.5" customHeight="1">
      <c r="A15" s="143" t="s">
        <v>66</v>
      </c>
      <c r="B15" s="144"/>
      <c r="C15" s="144"/>
      <c r="D15" s="144"/>
      <c r="E15" s="144"/>
      <c r="F15" s="144"/>
      <c r="G15" s="144"/>
      <c r="H15" s="145"/>
    </row>
    <row r="16" ht="9.75" customHeight="1"/>
    <row r="17" ht="14.25">
      <c r="A17" s="133" t="s">
        <v>10</v>
      </c>
    </row>
    <row r="18" spans="9:12" ht="10.5">
      <c r="I18" s="122" t="s">
        <v>12</v>
      </c>
      <c r="K18" s="122"/>
      <c r="L18" s="122"/>
    </row>
    <row r="19" spans="1:9" ht="13.5" customHeight="1">
      <c r="A19" s="789" t="s">
        <v>0</v>
      </c>
      <c r="B19" s="791" t="s">
        <v>43</v>
      </c>
      <c r="C19" s="793" t="s">
        <v>44</v>
      </c>
      <c r="D19" s="793" t="s">
        <v>45</v>
      </c>
      <c r="E19" s="799" t="s">
        <v>46</v>
      </c>
      <c r="F19" s="793" t="s">
        <v>55</v>
      </c>
      <c r="G19" s="793" t="s">
        <v>11</v>
      </c>
      <c r="H19" s="799" t="s">
        <v>41</v>
      </c>
      <c r="I19" s="797" t="s">
        <v>8</v>
      </c>
    </row>
    <row r="20" spans="1:9" ht="13.5" customHeight="1" thickBot="1">
      <c r="A20" s="790"/>
      <c r="B20" s="792"/>
      <c r="C20" s="794"/>
      <c r="D20" s="794"/>
      <c r="E20" s="800"/>
      <c r="F20" s="805"/>
      <c r="G20" s="805"/>
      <c r="H20" s="801"/>
      <c r="I20" s="798"/>
    </row>
    <row r="21" spans="1:9" ht="13.5" customHeight="1" thickTop="1">
      <c r="A21" s="134" t="s">
        <v>817</v>
      </c>
      <c r="B21" s="146">
        <v>3977</v>
      </c>
      <c r="C21" s="147">
        <v>3961</v>
      </c>
      <c r="D21" s="147">
        <v>16</v>
      </c>
      <c r="E21" s="147">
        <v>16</v>
      </c>
      <c r="F21" s="147">
        <v>298</v>
      </c>
      <c r="G21" s="309" t="s">
        <v>114</v>
      </c>
      <c r="H21" s="309" t="s">
        <v>114</v>
      </c>
      <c r="I21" s="137" t="s">
        <v>842</v>
      </c>
    </row>
    <row r="22" spans="1:9" ht="13.5" customHeight="1">
      <c r="A22" s="134" t="s">
        <v>843</v>
      </c>
      <c r="B22" s="150">
        <v>5</v>
      </c>
      <c r="C22" s="151">
        <v>5</v>
      </c>
      <c r="D22" s="151">
        <v>0</v>
      </c>
      <c r="E22" s="151">
        <v>0</v>
      </c>
      <c r="F22" s="151">
        <v>3</v>
      </c>
      <c r="G22" s="326" t="s">
        <v>114</v>
      </c>
      <c r="H22" s="326" t="s">
        <v>114</v>
      </c>
      <c r="I22" s="149"/>
    </row>
    <row r="23" spans="1:9" ht="13.5" customHeight="1">
      <c r="A23" s="134" t="s">
        <v>816</v>
      </c>
      <c r="B23" s="155">
        <v>2450</v>
      </c>
      <c r="C23" s="156">
        <v>2397</v>
      </c>
      <c r="D23" s="156">
        <v>53</v>
      </c>
      <c r="E23" s="156">
        <v>53</v>
      </c>
      <c r="F23" s="156">
        <v>359</v>
      </c>
      <c r="G23" s="310" t="s">
        <v>114</v>
      </c>
      <c r="H23" s="310" t="s">
        <v>114</v>
      </c>
      <c r="I23" s="157" t="s">
        <v>844</v>
      </c>
    </row>
    <row r="24" spans="1:9" ht="13.5" customHeight="1">
      <c r="A24" s="134" t="s">
        <v>447</v>
      </c>
      <c r="B24" s="155">
        <v>574</v>
      </c>
      <c r="C24" s="156">
        <v>551</v>
      </c>
      <c r="D24" s="156">
        <v>23</v>
      </c>
      <c r="E24" s="156">
        <v>23</v>
      </c>
      <c r="F24" s="156">
        <v>73</v>
      </c>
      <c r="G24" s="310" t="s">
        <v>114</v>
      </c>
      <c r="H24" s="310" t="s">
        <v>114</v>
      </c>
      <c r="I24" s="157"/>
    </row>
    <row r="25" spans="1:9" ht="13.5" customHeight="1">
      <c r="A25" s="230" t="s">
        <v>933</v>
      </c>
      <c r="B25" s="155">
        <v>3245</v>
      </c>
      <c r="C25" s="156">
        <v>3234</v>
      </c>
      <c r="D25" s="156">
        <v>11</v>
      </c>
      <c r="E25" s="156">
        <v>11</v>
      </c>
      <c r="F25" s="156">
        <v>1598</v>
      </c>
      <c r="G25" s="156">
        <v>17486</v>
      </c>
      <c r="H25" s="156">
        <v>17417</v>
      </c>
      <c r="I25" s="157"/>
    </row>
    <row r="26" spans="1:9" ht="13.5" customHeight="1">
      <c r="A26" s="154" t="s">
        <v>803</v>
      </c>
      <c r="B26" s="155">
        <v>744</v>
      </c>
      <c r="C26" s="156">
        <v>753</v>
      </c>
      <c r="D26" s="156">
        <v>-9</v>
      </c>
      <c r="E26" s="156">
        <v>1018</v>
      </c>
      <c r="F26" s="156">
        <v>93</v>
      </c>
      <c r="G26" s="156">
        <v>4888</v>
      </c>
      <c r="H26" s="156">
        <v>1017</v>
      </c>
      <c r="I26" s="157" t="s">
        <v>75</v>
      </c>
    </row>
    <row r="27" spans="1:9" ht="13.5" customHeight="1">
      <c r="A27" s="154" t="s">
        <v>845</v>
      </c>
      <c r="B27" s="155">
        <v>237</v>
      </c>
      <c r="C27" s="156">
        <v>226</v>
      </c>
      <c r="D27" s="156">
        <v>11</v>
      </c>
      <c r="E27" s="156">
        <v>102</v>
      </c>
      <c r="F27" s="156">
        <v>34</v>
      </c>
      <c r="G27" s="310" t="s">
        <v>114</v>
      </c>
      <c r="H27" s="310" t="s">
        <v>114</v>
      </c>
      <c r="I27" s="157" t="s">
        <v>75</v>
      </c>
    </row>
    <row r="28" spans="1:9" ht="13.5" customHeight="1">
      <c r="A28" s="154" t="s">
        <v>934</v>
      </c>
      <c r="B28" s="155">
        <v>41</v>
      </c>
      <c r="C28" s="156">
        <v>33</v>
      </c>
      <c r="D28" s="156">
        <v>9</v>
      </c>
      <c r="E28" s="156">
        <v>50</v>
      </c>
      <c r="F28" s="310" t="s">
        <v>114</v>
      </c>
      <c r="G28" s="310" t="s">
        <v>114</v>
      </c>
      <c r="H28" s="310" t="s">
        <v>114</v>
      </c>
      <c r="I28" s="157" t="s">
        <v>75</v>
      </c>
    </row>
    <row r="29" spans="1:9" ht="13.5" customHeight="1">
      <c r="A29" s="158" t="s">
        <v>846</v>
      </c>
      <c r="B29" s="159">
        <v>493</v>
      </c>
      <c r="C29" s="160">
        <v>474</v>
      </c>
      <c r="D29" s="160">
        <v>20</v>
      </c>
      <c r="E29" s="160">
        <v>553</v>
      </c>
      <c r="F29" s="323" t="s">
        <v>114</v>
      </c>
      <c r="G29" s="160">
        <v>784</v>
      </c>
      <c r="H29" s="323" t="s">
        <v>114</v>
      </c>
      <c r="I29" s="161" t="s">
        <v>75</v>
      </c>
    </row>
    <row r="30" spans="1:9" ht="13.5" customHeight="1">
      <c r="A30" s="138" t="s">
        <v>15</v>
      </c>
      <c r="B30" s="162"/>
      <c r="C30" s="163"/>
      <c r="D30" s="163"/>
      <c r="E30" s="164">
        <v>1827</v>
      </c>
      <c r="F30" s="165"/>
      <c r="G30" s="164">
        <v>23158</v>
      </c>
      <c r="H30" s="164">
        <v>18434</v>
      </c>
      <c r="I30" s="166"/>
    </row>
    <row r="31" ht="10.5">
      <c r="A31" s="121" t="s">
        <v>60</v>
      </c>
    </row>
    <row r="32" ht="10.5">
      <c r="A32" s="121" t="s">
        <v>62</v>
      </c>
    </row>
    <row r="33" ht="10.5">
      <c r="A33" s="121" t="s">
        <v>49</v>
      </c>
    </row>
    <row r="34" ht="10.5">
      <c r="A34" s="121" t="s">
        <v>48</v>
      </c>
    </row>
    <row r="35" ht="9.75" customHeight="1"/>
    <row r="36" ht="14.25">
      <c r="A36" s="133" t="s">
        <v>13</v>
      </c>
    </row>
    <row r="37" spans="9:10" ht="10.5">
      <c r="I37" s="122" t="s">
        <v>12</v>
      </c>
      <c r="J37" s="122"/>
    </row>
    <row r="38" spans="1:9" ht="13.5" customHeight="1">
      <c r="A38" s="789" t="s">
        <v>14</v>
      </c>
      <c r="B38" s="791" t="s">
        <v>43</v>
      </c>
      <c r="C38" s="793" t="s">
        <v>44</v>
      </c>
      <c r="D38" s="793" t="s">
        <v>45</v>
      </c>
      <c r="E38" s="799" t="s">
        <v>46</v>
      </c>
      <c r="F38" s="793" t="s">
        <v>55</v>
      </c>
      <c r="G38" s="793" t="s">
        <v>11</v>
      </c>
      <c r="H38" s="799" t="s">
        <v>42</v>
      </c>
      <c r="I38" s="797" t="s">
        <v>8</v>
      </c>
    </row>
    <row r="39" spans="1:9" ht="13.5" customHeight="1" thickBot="1">
      <c r="A39" s="790"/>
      <c r="B39" s="792"/>
      <c r="C39" s="794"/>
      <c r="D39" s="794"/>
      <c r="E39" s="800"/>
      <c r="F39" s="805"/>
      <c r="G39" s="805"/>
      <c r="H39" s="801"/>
      <c r="I39" s="798"/>
    </row>
    <row r="40" spans="1:9" ht="13.5" customHeight="1" thickTop="1">
      <c r="A40" s="382" t="s">
        <v>847</v>
      </c>
      <c r="B40" s="146">
        <v>973</v>
      </c>
      <c r="C40" s="147">
        <v>806</v>
      </c>
      <c r="D40" s="147">
        <v>168</v>
      </c>
      <c r="E40" s="147">
        <v>168</v>
      </c>
      <c r="F40" s="309" t="s">
        <v>114</v>
      </c>
      <c r="G40" s="147">
        <v>4633</v>
      </c>
      <c r="H40" s="147">
        <v>1177</v>
      </c>
      <c r="I40" s="167"/>
    </row>
    <row r="41" spans="1:9" ht="13.5" customHeight="1">
      <c r="A41" s="154" t="s">
        <v>848</v>
      </c>
      <c r="B41" s="155">
        <v>692</v>
      </c>
      <c r="C41" s="156">
        <v>572</v>
      </c>
      <c r="D41" s="156">
        <v>120</v>
      </c>
      <c r="E41" s="156">
        <v>120</v>
      </c>
      <c r="F41" s="310" t="s">
        <v>114</v>
      </c>
      <c r="G41" s="156">
        <v>435</v>
      </c>
      <c r="H41" s="156">
        <v>37</v>
      </c>
      <c r="I41" s="157"/>
    </row>
    <row r="42" spans="1:9" ht="13.5" customHeight="1">
      <c r="A42" s="154" t="s">
        <v>548</v>
      </c>
      <c r="B42" s="155">
        <v>66</v>
      </c>
      <c r="C42" s="156">
        <v>64</v>
      </c>
      <c r="D42" s="156">
        <v>2</v>
      </c>
      <c r="E42" s="156">
        <v>2</v>
      </c>
      <c r="F42" s="310" t="s">
        <v>114</v>
      </c>
      <c r="G42" s="310" t="s">
        <v>114</v>
      </c>
      <c r="H42" s="310" t="s">
        <v>114</v>
      </c>
      <c r="I42" s="157"/>
    </row>
    <row r="43" spans="1:9" ht="13.5" customHeight="1">
      <c r="A43" s="154" t="s">
        <v>547</v>
      </c>
      <c r="B43" s="155">
        <v>12495</v>
      </c>
      <c r="C43" s="156">
        <v>12228</v>
      </c>
      <c r="D43" s="156">
        <v>267</v>
      </c>
      <c r="E43" s="156">
        <v>267</v>
      </c>
      <c r="F43" s="168">
        <v>3040</v>
      </c>
      <c r="G43" s="310" t="s">
        <v>114</v>
      </c>
      <c r="H43" s="310" t="s">
        <v>114</v>
      </c>
      <c r="I43" s="58" t="s">
        <v>373</v>
      </c>
    </row>
    <row r="44" spans="1:9" ht="13.5" customHeight="1">
      <c r="A44" s="154" t="s">
        <v>849</v>
      </c>
      <c r="B44" s="155">
        <v>153</v>
      </c>
      <c r="C44" s="156">
        <v>128</v>
      </c>
      <c r="D44" s="156">
        <v>25</v>
      </c>
      <c r="E44" s="156">
        <v>25</v>
      </c>
      <c r="F44" s="310" t="s">
        <v>114</v>
      </c>
      <c r="G44" s="310" t="s">
        <v>114</v>
      </c>
      <c r="H44" s="310" t="s">
        <v>114</v>
      </c>
      <c r="I44" s="157"/>
    </row>
    <row r="45" spans="1:9" ht="13.5" customHeight="1">
      <c r="A45" s="154" t="s">
        <v>551</v>
      </c>
      <c r="B45" s="155">
        <v>262</v>
      </c>
      <c r="C45" s="156">
        <v>234</v>
      </c>
      <c r="D45" s="156">
        <v>28</v>
      </c>
      <c r="E45" s="156">
        <v>287</v>
      </c>
      <c r="F45" s="310" t="s">
        <v>114</v>
      </c>
      <c r="G45" s="310" t="s">
        <v>114</v>
      </c>
      <c r="H45" s="310" t="s">
        <v>114</v>
      </c>
      <c r="I45" s="157"/>
    </row>
    <row r="46" spans="1:9" ht="13.5" customHeight="1">
      <c r="A46" s="154" t="s">
        <v>550</v>
      </c>
      <c r="B46" s="155">
        <v>190840</v>
      </c>
      <c r="C46" s="156">
        <v>184041</v>
      </c>
      <c r="D46" s="156">
        <v>6799</v>
      </c>
      <c r="E46" s="156">
        <v>6799</v>
      </c>
      <c r="F46" s="168">
        <v>1283</v>
      </c>
      <c r="G46" s="310" t="s">
        <v>114</v>
      </c>
      <c r="H46" s="310" t="s">
        <v>114</v>
      </c>
      <c r="I46" s="157" t="s">
        <v>867</v>
      </c>
    </row>
    <row r="47" spans="1:9" ht="13.5" customHeight="1">
      <c r="A47" s="138" t="s">
        <v>16</v>
      </c>
      <c r="B47" s="162"/>
      <c r="C47" s="163"/>
      <c r="D47" s="163"/>
      <c r="E47" s="164">
        <v>7668</v>
      </c>
      <c r="F47" s="165"/>
      <c r="G47" s="164">
        <v>5069</v>
      </c>
      <c r="H47" s="164">
        <v>1214</v>
      </c>
      <c r="I47" s="174"/>
    </row>
    <row r="48" ht="9.75" customHeight="1">
      <c r="A48" s="175"/>
    </row>
    <row r="49" ht="14.25">
      <c r="A49" s="133" t="s">
        <v>56</v>
      </c>
    </row>
    <row r="50" ht="10.5">
      <c r="J50" s="122" t="s">
        <v>12</v>
      </c>
    </row>
    <row r="51" spans="1:10" ht="13.5" customHeight="1">
      <c r="A51" s="795" t="s">
        <v>17</v>
      </c>
      <c r="B51" s="791" t="s">
        <v>19</v>
      </c>
      <c r="C51" s="793" t="s">
        <v>47</v>
      </c>
      <c r="D51" s="793" t="s">
        <v>20</v>
      </c>
      <c r="E51" s="793" t="s">
        <v>21</v>
      </c>
      <c r="F51" s="793" t="s">
        <v>22</v>
      </c>
      <c r="G51" s="799" t="s">
        <v>23</v>
      </c>
      <c r="H51" s="799" t="s">
        <v>24</v>
      </c>
      <c r="I51" s="799" t="s">
        <v>59</v>
      </c>
      <c r="J51" s="797" t="s">
        <v>8</v>
      </c>
    </row>
    <row r="52" spans="1:10" ht="13.5" customHeight="1" thickBot="1">
      <c r="A52" s="796"/>
      <c r="B52" s="792"/>
      <c r="C52" s="794"/>
      <c r="D52" s="794"/>
      <c r="E52" s="794"/>
      <c r="F52" s="794"/>
      <c r="G52" s="800"/>
      <c r="H52" s="800"/>
      <c r="I52" s="801"/>
      <c r="J52" s="798"/>
    </row>
    <row r="53" spans="1:10" ht="13.5" customHeight="1" thickTop="1">
      <c r="A53" s="134" t="s">
        <v>850</v>
      </c>
      <c r="B53" s="146">
        <v>-1</v>
      </c>
      <c r="C53" s="147">
        <v>34</v>
      </c>
      <c r="D53" s="147">
        <v>5</v>
      </c>
      <c r="E53" s="147">
        <v>0</v>
      </c>
      <c r="F53" s="309" t="s">
        <v>114</v>
      </c>
      <c r="G53" s="309" t="s">
        <v>114</v>
      </c>
      <c r="H53" s="309" t="s">
        <v>114</v>
      </c>
      <c r="I53" s="309" t="s">
        <v>114</v>
      </c>
      <c r="J53" s="149"/>
    </row>
    <row r="54" spans="1:10" ht="13.5" customHeight="1">
      <c r="A54" s="177" t="s">
        <v>18</v>
      </c>
      <c r="B54" s="178"/>
      <c r="C54" s="165"/>
      <c r="D54" s="164">
        <v>5</v>
      </c>
      <c r="E54" s="164">
        <v>0</v>
      </c>
      <c r="F54" s="245" t="s">
        <v>114</v>
      </c>
      <c r="G54" s="245" t="s">
        <v>114</v>
      </c>
      <c r="H54" s="245" t="s">
        <v>114</v>
      </c>
      <c r="I54" s="245" t="s">
        <v>114</v>
      </c>
      <c r="J54" s="166"/>
    </row>
    <row r="55" ht="10.5">
      <c r="A55" s="121" t="s">
        <v>61</v>
      </c>
    </row>
    <row r="56" ht="9.75" customHeight="1"/>
    <row r="57" ht="14.25">
      <c r="A57" s="133" t="s">
        <v>39</v>
      </c>
    </row>
    <row r="58" ht="10.5">
      <c r="D58" s="122" t="s">
        <v>12</v>
      </c>
    </row>
    <row r="59" spans="1:4" ht="21.75" thickBot="1">
      <c r="A59" s="179" t="s">
        <v>34</v>
      </c>
      <c r="B59" s="180" t="s">
        <v>69</v>
      </c>
      <c r="C59" s="181" t="s">
        <v>70</v>
      </c>
      <c r="D59" s="182" t="s">
        <v>50</v>
      </c>
    </row>
    <row r="60" spans="1:4" ht="13.5" customHeight="1" thickTop="1">
      <c r="A60" s="183" t="s">
        <v>35</v>
      </c>
      <c r="B60" s="146">
        <v>1451</v>
      </c>
      <c r="C60" s="147">
        <v>1854</v>
      </c>
      <c r="D60" s="167">
        <v>403</v>
      </c>
    </row>
    <row r="61" spans="1:4" ht="13.5" customHeight="1">
      <c r="A61" s="184" t="s">
        <v>36</v>
      </c>
      <c r="B61" s="155">
        <v>624</v>
      </c>
      <c r="C61" s="156">
        <v>625</v>
      </c>
      <c r="D61" s="157">
        <v>1</v>
      </c>
    </row>
    <row r="62" spans="1:4" ht="13.5" customHeight="1">
      <c r="A62" s="185" t="s">
        <v>37</v>
      </c>
      <c r="B62" s="159">
        <v>2965</v>
      </c>
      <c r="C62" s="160">
        <v>3062</v>
      </c>
      <c r="D62" s="161">
        <v>97</v>
      </c>
    </row>
    <row r="63" spans="1:4" ht="13.5" customHeight="1">
      <c r="A63" s="186" t="s">
        <v>38</v>
      </c>
      <c r="B63" s="187">
        <v>5040</v>
      </c>
      <c r="C63" s="164">
        <v>5542</v>
      </c>
      <c r="D63" s="166">
        <v>501</v>
      </c>
    </row>
    <row r="64" spans="1:4" ht="10.5">
      <c r="A64" s="121" t="s">
        <v>58</v>
      </c>
      <c r="B64" s="188"/>
      <c r="C64" s="188"/>
      <c r="D64" s="188"/>
    </row>
    <row r="65" spans="1:4" ht="9.75" customHeight="1">
      <c r="A65" s="189"/>
      <c r="B65" s="188"/>
      <c r="C65" s="188"/>
      <c r="D65" s="188"/>
    </row>
    <row r="66" ht="14.25">
      <c r="A66" s="133" t="s">
        <v>57</v>
      </c>
    </row>
    <row r="67" ht="10.5" customHeight="1">
      <c r="A67" s="133"/>
    </row>
    <row r="68" spans="1:11" ht="21.75" thickBot="1">
      <c r="A68" s="179" t="s">
        <v>33</v>
      </c>
      <c r="B68" s="180" t="s">
        <v>69</v>
      </c>
      <c r="C68" s="181" t="s">
        <v>70</v>
      </c>
      <c r="D68" s="181" t="s">
        <v>50</v>
      </c>
      <c r="E68" s="190" t="s">
        <v>31</v>
      </c>
      <c r="F68" s="182" t="s">
        <v>32</v>
      </c>
      <c r="G68" s="807" t="s">
        <v>40</v>
      </c>
      <c r="H68" s="808"/>
      <c r="I68" s="180" t="s">
        <v>69</v>
      </c>
      <c r="J68" s="181" t="s">
        <v>70</v>
      </c>
      <c r="K68" s="182" t="s">
        <v>50</v>
      </c>
    </row>
    <row r="69" spans="1:11" ht="13.5" customHeight="1" thickTop="1">
      <c r="A69" s="183" t="s">
        <v>25</v>
      </c>
      <c r="B69" s="191">
        <v>11.34</v>
      </c>
      <c r="C69" s="192">
        <v>10.94</v>
      </c>
      <c r="D69" s="192">
        <f>-0.4</f>
        <v>-0.4</v>
      </c>
      <c r="E69" s="193">
        <v>-13.28</v>
      </c>
      <c r="F69" s="194">
        <v>-20</v>
      </c>
      <c r="G69" s="841" t="s">
        <v>803</v>
      </c>
      <c r="H69" s="842"/>
      <c r="I69" s="195" t="s">
        <v>114</v>
      </c>
      <c r="J69" s="196" t="s">
        <v>114</v>
      </c>
      <c r="K69" s="197" t="s">
        <v>114</v>
      </c>
    </row>
    <row r="70" spans="1:11" ht="13.5" customHeight="1">
      <c r="A70" s="184" t="s">
        <v>26</v>
      </c>
      <c r="B70" s="198">
        <v>33.13</v>
      </c>
      <c r="C70" s="199">
        <v>28.64</v>
      </c>
      <c r="D70" s="199">
        <v>-4.49</v>
      </c>
      <c r="E70" s="200">
        <v>-18.28</v>
      </c>
      <c r="F70" s="201">
        <v>-40</v>
      </c>
      <c r="G70" s="802" t="s">
        <v>845</v>
      </c>
      <c r="H70" s="803"/>
      <c r="I70" s="198" t="s">
        <v>114</v>
      </c>
      <c r="J70" s="202" t="s">
        <v>114</v>
      </c>
      <c r="K70" s="203" t="s">
        <v>114</v>
      </c>
    </row>
    <row r="71" spans="1:11" ht="13.5" customHeight="1">
      <c r="A71" s="184" t="s">
        <v>27</v>
      </c>
      <c r="B71" s="204">
        <v>12.8</v>
      </c>
      <c r="C71" s="202">
        <v>12.9</v>
      </c>
      <c r="D71" s="202">
        <v>0.1</v>
      </c>
      <c r="E71" s="205">
        <v>25</v>
      </c>
      <c r="F71" s="206">
        <v>35</v>
      </c>
      <c r="G71" s="802" t="s">
        <v>934</v>
      </c>
      <c r="H71" s="803"/>
      <c r="I71" s="198" t="s">
        <v>114</v>
      </c>
      <c r="J71" s="202" t="s">
        <v>114</v>
      </c>
      <c r="K71" s="203" t="s">
        <v>114</v>
      </c>
    </row>
    <row r="72" spans="1:11" ht="13.5" customHeight="1">
      <c r="A72" s="184" t="s">
        <v>28</v>
      </c>
      <c r="B72" s="207">
        <v>117.4</v>
      </c>
      <c r="C72" s="202">
        <v>96.8</v>
      </c>
      <c r="D72" s="202">
        <v>-20.6</v>
      </c>
      <c r="E72" s="205">
        <v>350</v>
      </c>
      <c r="F72" s="208"/>
      <c r="G72" s="809" t="s">
        <v>846</v>
      </c>
      <c r="H72" s="810"/>
      <c r="I72" s="198" t="s">
        <v>114</v>
      </c>
      <c r="J72" s="202" t="s">
        <v>114</v>
      </c>
      <c r="K72" s="203" t="s">
        <v>114</v>
      </c>
    </row>
    <row r="73" spans="1:11" ht="13.5" customHeight="1">
      <c r="A73" s="184" t="s">
        <v>29</v>
      </c>
      <c r="B73" s="209">
        <v>0.62</v>
      </c>
      <c r="C73" s="199">
        <v>0.61</v>
      </c>
      <c r="D73" s="199">
        <v>-0.01</v>
      </c>
      <c r="E73" s="210"/>
      <c r="F73" s="211"/>
      <c r="G73" s="802" t="s">
        <v>933</v>
      </c>
      <c r="H73" s="803"/>
      <c r="I73" s="198" t="s">
        <v>114</v>
      </c>
      <c r="J73" s="202" t="s">
        <v>114</v>
      </c>
      <c r="K73" s="203" t="s">
        <v>114</v>
      </c>
    </row>
    <row r="74" spans="1:11" ht="13.5" customHeight="1">
      <c r="A74" s="212" t="s">
        <v>30</v>
      </c>
      <c r="B74" s="213">
        <v>87.9</v>
      </c>
      <c r="C74" s="214">
        <v>86</v>
      </c>
      <c r="D74" s="214">
        <v>-1.9</v>
      </c>
      <c r="E74" s="215"/>
      <c r="F74" s="216"/>
      <c r="G74" s="839"/>
      <c r="H74" s="840"/>
      <c r="I74" s="217"/>
      <c r="J74" s="214"/>
      <c r="K74" s="218"/>
    </row>
    <row r="75" ht="10.5">
      <c r="A75" s="121" t="s">
        <v>64</v>
      </c>
    </row>
    <row r="76" ht="10.5">
      <c r="A76" s="121" t="s">
        <v>65</v>
      </c>
    </row>
    <row r="77" ht="10.5">
      <c r="A77" s="121" t="s">
        <v>63</v>
      </c>
    </row>
    <row r="78" ht="10.5" customHeight="1">
      <c r="A78" s="121" t="s">
        <v>68</v>
      </c>
    </row>
  </sheetData>
  <sheetProtection/>
  <mergeCells count="43">
    <mergeCell ref="A8:A9"/>
    <mergeCell ref="B8:B9"/>
    <mergeCell ref="C8:C9"/>
    <mergeCell ref="D8:D9"/>
    <mergeCell ref="E8:E9"/>
    <mergeCell ref="F8:F9"/>
    <mergeCell ref="G8:G9"/>
    <mergeCell ref="H8:H9"/>
    <mergeCell ref="A19:A20"/>
    <mergeCell ref="B19:B20"/>
    <mergeCell ref="C19:C20"/>
    <mergeCell ref="D19:D20"/>
    <mergeCell ref="E19:E20"/>
    <mergeCell ref="F19:F20"/>
    <mergeCell ref="G19:G20"/>
    <mergeCell ref="H19:H20"/>
    <mergeCell ref="I19:I20"/>
    <mergeCell ref="A38:A39"/>
    <mergeCell ref="B38:B39"/>
    <mergeCell ref="C38:C39"/>
    <mergeCell ref="D38:D39"/>
    <mergeCell ref="E38:E39"/>
    <mergeCell ref="F38:F39"/>
    <mergeCell ref="G38:G39"/>
    <mergeCell ref="H38:H39"/>
    <mergeCell ref="I38:I39"/>
    <mergeCell ref="I51:I52"/>
    <mergeCell ref="J51:J52"/>
    <mergeCell ref="G68:H68"/>
    <mergeCell ref="G69:H69"/>
    <mergeCell ref="A51:A52"/>
    <mergeCell ref="B51:B52"/>
    <mergeCell ref="C51:C52"/>
    <mergeCell ref="D51:D52"/>
    <mergeCell ref="E51:E52"/>
    <mergeCell ref="F51:F52"/>
    <mergeCell ref="G70:H70"/>
    <mergeCell ref="G71:H71"/>
    <mergeCell ref="G72:H72"/>
    <mergeCell ref="G73:H73"/>
    <mergeCell ref="G74:H74"/>
    <mergeCell ref="G51:G52"/>
    <mergeCell ref="H51:H52"/>
  </mergeCells>
  <printOptions/>
  <pageMargins left="0.4330708661417323" right="0.3937007874015748" top="0.5905511811023623" bottom="0.31496062992125984" header="0.4330708661417323" footer="0.1968503937007874"/>
  <pageSetup horizontalDpi="300" verticalDpi="300" orientation="portrait" paperSize="9" scale="81" r:id="rId1"/>
  <headerFooter alignWithMargins="0">
    <oddFooter>&amp;L&amp;8　　　　※　各数値を四捨五入しているため、端数処理の関係で縦横の計算が一致しない場合があります。</oddFooter>
  </headerFooter>
</worksheet>
</file>

<file path=xl/worksheets/sheet22.xml><?xml version="1.0" encoding="utf-8"?>
<worksheet xmlns="http://schemas.openxmlformats.org/spreadsheetml/2006/main" xmlns:r="http://schemas.openxmlformats.org/officeDocument/2006/relationships">
  <dimension ref="A1:M75"/>
  <sheetViews>
    <sheetView view="pageBreakPreview" zoomScale="110" zoomScaleSheetLayoutView="110" zoomScalePageLayoutView="0" workbookViewId="0" topLeftCell="A1">
      <selection activeCell="D21" sqref="D21"/>
    </sheetView>
  </sheetViews>
  <sheetFormatPr defaultColWidth="9.00390625" defaultRowHeight="13.5" customHeight="1"/>
  <cols>
    <col min="1" max="1" width="19.003906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891</v>
      </c>
      <c r="B4" s="124"/>
      <c r="G4" s="125" t="s">
        <v>51</v>
      </c>
      <c r="H4" s="126" t="s">
        <v>52</v>
      </c>
      <c r="I4" s="127" t="s">
        <v>53</v>
      </c>
      <c r="J4" s="128" t="s">
        <v>54</v>
      </c>
    </row>
    <row r="5" spans="7:10" ht="13.5" customHeight="1" thickTop="1">
      <c r="G5" s="129">
        <v>4320</v>
      </c>
      <c r="H5" s="130">
        <v>0</v>
      </c>
      <c r="I5" s="131">
        <v>354</v>
      </c>
      <c r="J5" s="132">
        <v>4674</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6578</v>
      </c>
      <c r="C10" s="136">
        <v>6219</v>
      </c>
      <c r="D10" s="136">
        <v>360</v>
      </c>
      <c r="E10" s="136">
        <v>296</v>
      </c>
      <c r="F10" s="136">
        <v>141</v>
      </c>
      <c r="G10" s="136">
        <v>4018</v>
      </c>
      <c r="H10" s="137"/>
    </row>
    <row r="11" spans="1:8" ht="13.5" customHeight="1">
      <c r="A11" s="154" t="s">
        <v>890</v>
      </c>
      <c r="B11" s="22">
        <v>130</v>
      </c>
      <c r="C11" s="23">
        <v>129</v>
      </c>
      <c r="D11" s="23">
        <v>1</v>
      </c>
      <c r="E11" s="23">
        <v>1</v>
      </c>
      <c r="F11" s="478" t="s">
        <v>73</v>
      </c>
      <c r="G11" s="478" t="s">
        <v>73</v>
      </c>
      <c r="H11" s="258"/>
    </row>
    <row r="12" spans="1:8" ht="13.5" customHeight="1">
      <c r="A12" s="138" t="s">
        <v>1</v>
      </c>
      <c r="B12" s="139">
        <v>6708</v>
      </c>
      <c r="C12" s="140">
        <v>6348</v>
      </c>
      <c r="D12" s="140">
        <v>361</v>
      </c>
      <c r="E12" s="140">
        <v>297</v>
      </c>
      <c r="F12" s="141"/>
      <c r="G12" s="140">
        <v>4018</v>
      </c>
      <c r="H12" s="142"/>
    </row>
    <row r="13" spans="1:8" ht="13.5" customHeight="1">
      <c r="A13" s="143" t="s">
        <v>66</v>
      </c>
      <c r="B13" s="144"/>
      <c r="C13" s="144"/>
      <c r="D13" s="144"/>
      <c r="E13" s="144"/>
      <c r="F13" s="144"/>
      <c r="G13" s="144"/>
      <c r="H13" s="145"/>
    </row>
    <row r="14" ht="9.75" customHeight="1"/>
    <row r="15" ht="14.25">
      <c r="A15" s="133" t="s">
        <v>10</v>
      </c>
    </row>
    <row r="16" spans="9:12" ht="10.5">
      <c r="I16" s="122" t="s">
        <v>12</v>
      </c>
      <c r="K16" s="122"/>
      <c r="L16" s="122"/>
    </row>
    <row r="17" spans="1:9" ht="13.5" customHeight="1">
      <c r="A17" s="789" t="s">
        <v>0</v>
      </c>
      <c r="B17" s="791" t="s">
        <v>43</v>
      </c>
      <c r="C17" s="793" t="s">
        <v>44</v>
      </c>
      <c r="D17" s="793" t="s">
        <v>45</v>
      </c>
      <c r="E17" s="799" t="s">
        <v>46</v>
      </c>
      <c r="F17" s="793" t="s">
        <v>55</v>
      </c>
      <c r="G17" s="793" t="s">
        <v>11</v>
      </c>
      <c r="H17" s="799" t="s">
        <v>41</v>
      </c>
      <c r="I17" s="797" t="s">
        <v>8</v>
      </c>
    </row>
    <row r="18" spans="1:9" ht="13.5" customHeight="1" thickBot="1">
      <c r="A18" s="790"/>
      <c r="B18" s="792"/>
      <c r="C18" s="794"/>
      <c r="D18" s="794"/>
      <c r="E18" s="800"/>
      <c r="F18" s="805"/>
      <c r="G18" s="805"/>
      <c r="H18" s="801"/>
      <c r="I18" s="798"/>
    </row>
    <row r="19" spans="1:9" ht="13.5" customHeight="1" thickTop="1">
      <c r="A19" s="134" t="s">
        <v>935</v>
      </c>
      <c r="B19" s="146">
        <v>2279</v>
      </c>
      <c r="C19" s="147">
        <v>2269</v>
      </c>
      <c r="D19" s="147">
        <v>10</v>
      </c>
      <c r="E19" s="147">
        <v>10</v>
      </c>
      <c r="F19" s="40">
        <v>152</v>
      </c>
      <c r="G19" s="309" t="s">
        <v>73</v>
      </c>
      <c r="H19" s="309" t="s">
        <v>73</v>
      </c>
      <c r="I19" s="149"/>
    </row>
    <row r="20" spans="1:9" ht="13.5" customHeight="1">
      <c r="A20" s="154" t="s">
        <v>936</v>
      </c>
      <c r="B20" s="155">
        <v>1041</v>
      </c>
      <c r="C20" s="156">
        <v>996</v>
      </c>
      <c r="D20" s="156">
        <v>45</v>
      </c>
      <c r="E20" s="156">
        <v>45</v>
      </c>
      <c r="F20" s="44">
        <v>154</v>
      </c>
      <c r="G20" s="310" t="s">
        <v>73</v>
      </c>
      <c r="H20" s="310" t="s">
        <v>73</v>
      </c>
      <c r="I20" s="157"/>
    </row>
    <row r="21" spans="1:9" ht="13.5" customHeight="1">
      <c r="A21" s="154" t="s">
        <v>937</v>
      </c>
      <c r="B21" s="155">
        <v>8</v>
      </c>
      <c r="C21" s="156">
        <v>8</v>
      </c>
      <c r="D21" s="156">
        <v>0</v>
      </c>
      <c r="E21" s="156">
        <v>0</v>
      </c>
      <c r="F21" s="44">
        <v>0</v>
      </c>
      <c r="G21" s="310" t="s">
        <v>73</v>
      </c>
      <c r="H21" s="310" t="s">
        <v>73</v>
      </c>
      <c r="I21" s="157"/>
    </row>
    <row r="22" spans="1:9" ht="13.5" customHeight="1">
      <c r="A22" s="230" t="s">
        <v>938</v>
      </c>
      <c r="B22" s="293">
        <v>298</v>
      </c>
      <c r="C22" s="294">
        <v>290</v>
      </c>
      <c r="D22" s="294">
        <v>8</v>
      </c>
      <c r="E22" s="294">
        <v>8</v>
      </c>
      <c r="F22" s="232">
        <v>22</v>
      </c>
      <c r="G22" s="311" t="s">
        <v>73</v>
      </c>
      <c r="H22" s="311" t="s">
        <v>73</v>
      </c>
      <c r="I22" s="234"/>
    </row>
    <row r="23" spans="1:9" ht="13.5" customHeight="1">
      <c r="A23" s="230" t="s">
        <v>886</v>
      </c>
      <c r="B23" s="231">
        <v>731</v>
      </c>
      <c r="C23" s="232">
        <v>731</v>
      </c>
      <c r="D23" s="232">
        <v>0</v>
      </c>
      <c r="E23" s="232">
        <v>0</v>
      </c>
      <c r="F23" s="232">
        <v>342</v>
      </c>
      <c r="G23" s="232">
        <v>5267</v>
      </c>
      <c r="H23" s="232">
        <v>3829</v>
      </c>
      <c r="I23" s="234"/>
    </row>
    <row r="24" spans="1:9" ht="13.5" customHeight="1">
      <c r="A24" s="158" t="s">
        <v>887</v>
      </c>
      <c r="B24" s="237">
        <v>245</v>
      </c>
      <c r="C24" s="238">
        <v>198</v>
      </c>
      <c r="D24" s="238">
        <v>47</v>
      </c>
      <c r="E24" s="238">
        <v>408</v>
      </c>
      <c r="F24" s="238">
        <v>2</v>
      </c>
      <c r="G24" s="238">
        <v>173</v>
      </c>
      <c r="H24" s="263">
        <v>1</v>
      </c>
      <c r="I24" s="161" t="s">
        <v>89</v>
      </c>
    </row>
    <row r="25" spans="1:9" ht="13.5" customHeight="1">
      <c r="A25" s="138" t="s">
        <v>15</v>
      </c>
      <c r="B25" s="162"/>
      <c r="C25" s="163"/>
      <c r="D25" s="163"/>
      <c r="E25" s="164">
        <f>SUM(E19:E24)</f>
        <v>471</v>
      </c>
      <c r="F25" s="165"/>
      <c r="G25" s="164">
        <f>SUM(G19:G24)</f>
        <v>5440</v>
      </c>
      <c r="H25" s="164">
        <f>SUM(H19:H24)</f>
        <v>3830</v>
      </c>
      <c r="I25" s="166"/>
    </row>
    <row r="26" ht="10.5">
      <c r="A26" s="121" t="s">
        <v>60</v>
      </c>
    </row>
    <row r="27" ht="10.5">
      <c r="A27" s="121" t="s">
        <v>62</v>
      </c>
    </row>
    <row r="28" ht="10.5">
      <c r="A28" s="121" t="s">
        <v>49</v>
      </c>
    </row>
    <row r="29" ht="10.5">
      <c r="A29" s="121" t="s">
        <v>48</v>
      </c>
    </row>
    <row r="30" ht="9.75" customHeight="1"/>
    <row r="31" ht="14.25">
      <c r="A31" s="133" t="s">
        <v>13</v>
      </c>
    </row>
    <row r="32" spans="9:10" ht="10.5">
      <c r="I32" s="122" t="s">
        <v>12</v>
      </c>
      <c r="J32" s="122"/>
    </row>
    <row r="33" spans="1:9" ht="13.5" customHeight="1">
      <c r="A33" s="789" t="s">
        <v>14</v>
      </c>
      <c r="B33" s="791" t="s">
        <v>43</v>
      </c>
      <c r="C33" s="793" t="s">
        <v>44</v>
      </c>
      <c r="D33" s="793" t="s">
        <v>45</v>
      </c>
      <c r="E33" s="799" t="s">
        <v>46</v>
      </c>
      <c r="F33" s="793" t="s">
        <v>55</v>
      </c>
      <c r="G33" s="793" t="s">
        <v>11</v>
      </c>
      <c r="H33" s="799" t="s">
        <v>42</v>
      </c>
      <c r="I33" s="797" t="s">
        <v>8</v>
      </c>
    </row>
    <row r="34" spans="1:9" ht="13.5" customHeight="1" thickBot="1">
      <c r="A34" s="790"/>
      <c r="B34" s="792"/>
      <c r="C34" s="794"/>
      <c r="D34" s="794"/>
      <c r="E34" s="800"/>
      <c r="F34" s="805"/>
      <c r="G34" s="805"/>
      <c r="H34" s="801"/>
      <c r="I34" s="798"/>
    </row>
    <row r="35" spans="1:9" ht="13.5" customHeight="1" thickTop="1">
      <c r="A35" s="134" t="s">
        <v>679</v>
      </c>
      <c r="B35" s="146">
        <v>1306</v>
      </c>
      <c r="C35" s="147">
        <v>1224</v>
      </c>
      <c r="D35" s="147">
        <v>82</v>
      </c>
      <c r="E35" s="147">
        <v>82</v>
      </c>
      <c r="F35" s="309" t="s">
        <v>73</v>
      </c>
      <c r="G35" s="309" t="s">
        <v>114</v>
      </c>
      <c r="H35" s="309" t="s">
        <v>114</v>
      </c>
      <c r="I35" s="167"/>
    </row>
    <row r="36" spans="1:9" ht="13.5" customHeight="1">
      <c r="A36" s="169" t="s">
        <v>248</v>
      </c>
      <c r="B36" s="170">
        <v>30</v>
      </c>
      <c r="C36" s="171">
        <v>27</v>
      </c>
      <c r="D36" s="171">
        <v>4</v>
      </c>
      <c r="E36" s="171">
        <v>4</v>
      </c>
      <c r="F36" s="386" t="s">
        <v>73</v>
      </c>
      <c r="G36" s="386" t="s">
        <v>73</v>
      </c>
      <c r="H36" s="386" t="s">
        <v>73</v>
      </c>
      <c r="I36" s="298"/>
    </row>
    <row r="37" spans="1:9" ht="13.5" customHeight="1">
      <c r="A37" s="154" t="s">
        <v>90</v>
      </c>
      <c r="B37" s="155">
        <v>66</v>
      </c>
      <c r="C37" s="156">
        <v>64</v>
      </c>
      <c r="D37" s="156">
        <v>2</v>
      </c>
      <c r="E37" s="156">
        <v>2</v>
      </c>
      <c r="F37" s="310" t="s">
        <v>73</v>
      </c>
      <c r="G37" s="310" t="s">
        <v>73</v>
      </c>
      <c r="H37" s="310" t="s">
        <v>73</v>
      </c>
      <c r="I37" s="157"/>
    </row>
    <row r="38" spans="1:9" ht="13.5" customHeight="1">
      <c r="A38" s="154" t="s">
        <v>155</v>
      </c>
      <c r="B38" s="155">
        <v>12495</v>
      </c>
      <c r="C38" s="156">
        <v>12228</v>
      </c>
      <c r="D38" s="156">
        <v>267</v>
      </c>
      <c r="E38" s="156">
        <v>267</v>
      </c>
      <c r="F38" s="46">
        <v>3040</v>
      </c>
      <c r="G38" s="46" t="s">
        <v>121</v>
      </c>
      <c r="H38" s="46" t="s">
        <v>121</v>
      </c>
      <c r="I38" s="47" t="s">
        <v>249</v>
      </c>
    </row>
    <row r="39" spans="1:9" ht="13.5" customHeight="1">
      <c r="A39" s="154" t="s">
        <v>889</v>
      </c>
      <c r="B39" s="155">
        <v>119</v>
      </c>
      <c r="C39" s="156">
        <v>103</v>
      </c>
      <c r="D39" s="156">
        <v>16</v>
      </c>
      <c r="E39" s="156">
        <v>16</v>
      </c>
      <c r="F39" s="310" t="s">
        <v>73</v>
      </c>
      <c r="G39" s="310" t="s">
        <v>73</v>
      </c>
      <c r="H39" s="310" t="s">
        <v>73</v>
      </c>
      <c r="I39" s="157"/>
    </row>
    <row r="40" spans="1:9" ht="13.5" customHeight="1">
      <c r="A40" s="154" t="s">
        <v>252</v>
      </c>
      <c r="B40" s="155">
        <v>756</v>
      </c>
      <c r="C40" s="156">
        <v>699</v>
      </c>
      <c r="D40" s="156">
        <v>57</v>
      </c>
      <c r="E40" s="156">
        <v>57</v>
      </c>
      <c r="F40" s="310" t="s">
        <v>73</v>
      </c>
      <c r="G40" s="156">
        <v>41</v>
      </c>
      <c r="H40" s="156">
        <v>21</v>
      </c>
      <c r="I40" s="157"/>
    </row>
    <row r="41" spans="1:9" ht="13.5" customHeight="1">
      <c r="A41" s="230" t="s">
        <v>204</v>
      </c>
      <c r="B41" s="293">
        <v>262</v>
      </c>
      <c r="C41" s="294">
        <v>234</v>
      </c>
      <c r="D41" s="294">
        <v>28</v>
      </c>
      <c r="E41" s="294">
        <v>28</v>
      </c>
      <c r="F41" s="311" t="s">
        <v>73</v>
      </c>
      <c r="G41" s="311" t="s">
        <v>73</v>
      </c>
      <c r="H41" s="311" t="s">
        <v>73</v>
      </c>
      <c r="I41" s="157"/>
    </row>
    <row r="42" spans="1:9" ht="13.5" customHeight="1">
      <c r="A42" s="230" t="s">
        <v>346</v>
      </c>
      <c r="B42" s="293">
        <v>190840</v>
      </c>
      <c r="C42" s="294">
        <v>184041</v>
      </c>
      <c r="D42" s="294">
        <v>6799</v>
      </c>
      <c r="E42" s="294">
        <v>6799</v>
      </c>
      <c r="F42" s="241">
        <v>1283</v>
      </c>
      <c r="G42" s="236" t="s">
        <v>121</v>
      </c>
      <c r="H42" s="236" t="s">
        <v>121</v>
      </c>
      <c r="I42" s="298" t="s">
        <v>860</v>
      </c>
    </row>
    <row r="43" spans="1:9" ht="13.5" customHeight="1">
      <c r="A43" s="158" t="s">
        <v>250</v>
      </c>
      <c r="B43" s="159">
        <v>12903</v>
      </c>
      <c r="C43" s="160">
        <v>12807</v>
      </c>
      <c r="D43" s="160">
        <v>96</v>
      </c>
      <c r="E43" s="160">
        <v>96</v>
      </c>
      <c r="F43" s="323" t="s">
        <v>73</v>
      </c>
      <c r="G43" s="160">
        <v>343</v>
      </c>
      <c r="H43" s="323" t="s">
        <v>73</v>
      </c>
      <c r="I43" s="161"/>
    </row>
    <row r="44" spans="1:9" ht="13.5" customHeight="1">
      <c r="A44" s="138" t="s">
        <v>16</v>
      </c>
      <c r="B44" s="162"/>
      <c r="C44" s="163"/>
      <c r="D44" s="163"/>
      <c r="E44" s="164">
        <f>SUM(E35:E43)</f>
        <v>7351</v>
      </c>
      <c r="F44" s="165"/>
      <c r="G44" s="164">
        <f>SUM(G35:G43)</f>
        <v>384</v>
      </c>
      <c r="H44" s="164">
        <f>SUM(H35:H43)</f>
        <v>21</v>
      </c>
      <c r="I44" s="174"/>
    </row>
    <row r="45" ht="9.75" customHeight="1">
      <c r="A45" s="175"/>
    </row>
    <row r="46" ht="14.25">
      <c r="A46" s="133" t="s">
        <v>56</v>
      </c>
    </row>
    <row r="47" ht="10.5">
      <c r="J47" s="122" t="s">
        <v>12</v>
      </c>
    </row>
    <row r="48" spans="1:10" ht="13.5" customHeight="1">
      <c r="A48" s="795" t="s">
        <v>17</v>
      </c>
      <c r="B48" s="791" t="s">
        <v>19</v>
      </c>
      <c r="C48" s="793" t="s">
        <v>47</v>
      </c>
      <c r="D48" s="793" t="s">
        <v>20</v>
      </c>
      <c r="E48" s="793" t="s">
        <v>21</v>
      </c>
      <c r="F48" s="793" t="s">
        <v>22</v>
      </c>
      <c r="G48" s="799" t="s">
        <v>23</v>
      </c>
      <c r="H48" s="799" t="s">
        <v>24</v>
      </c>
      <c r="I48" s="799" t="s">
        <v>59</v>
      </c>
      <c r="J48" s="797" t="s">
        <v>8</v>
      </c>
    </row>
    <row r="49" spans="1:10" ht="13.5" customHeight="1" thickBot="1">
      <c r="A49" s="796"/>
      <c r="B49" s="792"/>
      <c r="C49" s="794"/>
      <c r="D49" s="794"/>
      <c r="E49" s="794"/>
      <c r="F49" s="794"/>
      <c r="G49" s="800"/>
      <c r="H49" s="800"/>
      <c r="I49" s="801"/>
      <c r="J49" s="798"/>
    </row>
    <row r="50" spans="1:10" ht="13.5" customHeight="1" thickTop="1">
      <c r="A50" s="134" t="s">
        <v>888</v>
      </c>
      <c r="B50" s="244" t="s">
        <v>125</v>
      </c>
      <c r="C50" s="147">
        <v>14</v>
      </c>
      <c r="D50" s="147">
        <v>12</v>
      </c>
      <c r="E50" s="309" t="s">
        <v>73</v>
      </c>
      <c r="F50" s="309" t="s">
        <v>73</v>
      </c>
      <c r="G50" s="309" t="s">
        <v>73</v>
      </c>
      <c r="H50" s="309" t="s">
        <v>73</v>
      </c>
      <c r="I50" s="309" t="s">
        <v>73</v>
      </c>
      <c r="J50" s="149"/>
    </row>
    <row r="51" spans="1:10" ht="13.5" customHeight="1">
      <c r="A51" s="177" t="s">
        <v>18</v>
      </c>
      <c r="B51" s="178"/>
      <c r="C51" s="165"/>
      <c r="D51" s="164">
        <v>12</v>
      </c>
      <c r="E51" s="245" t="s">
        <v>73</v>
      </c>
      <c r="F51" s="245" t="s">
        <v>73</v>
      </c>
      <c r="G51" s="245" t="s">
        <v>73</v>
      </c>
      <c r="H51" s="245" t="s">
        <v>73</v>
      </c>
      <c r="I51" s="245" t="s">
        <v>73</v>
      </c>
      <c r="J51" s="166"/>
    </row>
    <row r="52" ht="10.5">
      <c r="A52" s="121" t="s">
        <v>61</v>
      </c>
    </row>
    <row r="53" ht="9.75" customHeight="1"/>
    <row r="54" ht="14.25">
      <c r="A54" s="133" t="s">
        <v>39</v>
      </c>
    </row>
    <row r="55" ht="10.5">
      <c r="D55" s="122" t="s">
        <v>12</v>
      </c>
    </row>
    <row r="56" spans="1:4" ht="21.75" thickBot="1">
      <c r="A56" s="179" t="s">
        <v>34</v>
      </c>
      <c r="B56" s="180" t="s">
        <v>69</v>
      </c>
      <c r="C56" s="181" t="s">
        <v>70</v>
      </c>
      <c r="D56" s="182" t="s">
        <v>50</v>
      </c>
    </row>
    <row r="57" spans="1:4" ht="13.5" customHeight="1" thickTop="1">
      <c r="A57" s="183" t="s">
        <v>35</v>
      </c>
      <c r="B57" s="146">
        <v>1304</v>
      </c>
      <c r="C57" s="147">
        <v>1289</v>
      </c>
      <c r="D57" s="167">
        <f>C57-B57</f>
        <v>-15</v>
      </c>
    </row>
    <row r="58" spans="1:4" ht="13.5" customHeight="1">
      <c r="A58" s="184" t="s">
        <v>36</v>
      </c>
      <c r="B58" s="155">
        <v>370</v>
      </c>
      <c r="C58" s="156">
        <v>371</v>
      </c>
      <c r="D58" s="157">
        <f>C58-B58</f>
        <v>1</v>
      </c>
    </row>
    <row r="59" spans="1:4" ht="13.5" customHeight="1">
      <c r="A59" s="185" t="s">
        <v>37</v>
      </c>
      <c r="B59" s="159">
        <v>2715</v>
      </c>
      <c r="C59" s="160">
        <v>2705</v>
      </c>
      <c r="D59" s="161">
        <f>C59-B59</f>
        <v>-10</v>
      </c>
    </row>
    <row r="60" spans="1:4" ht="13.5" customHeight="1">
      <c r="A60" s="186" t="s">
        <v>38</v>
      </c>
      <c r="B60" s="187">
        <f>SUM(B57:B59)</f>
        <v>4389</v>
      </c>
      <c r="C60" s="164">
        <f>SUM(C57:C59)</f>
        <v>4365</v>
      </c>
      <c r="D60" s="166">
        <f>SUM(D57:D59)</f>
        <v>-24</v>
      </c>
    </row>
    <row r="61" spans="1:4" ht="10.5">
      <c r="A61" s="121" t="s">
        <v>58</v>
      </c>
      <c r="B61" s="188"/>
      <c r="C61" s="188"/>
      <c r="D61" s="188"/>
    </row>
    <row r="62" spans="1:4" ht="9.75" customHeight="1">
      <c r="A62" s="189"/>
      <c r="B62" s="188"/>
      <c r="C62" s="188"/>
      <c r="D62" s="188"/>
    </row>
    <row r="63" ht="14.25">
      <c r="A63" s="133" t="s">
        <v>57</v>
      </c>
    </row>
    <row r="64" ht="10.5" customHeight="1">
      <c r="A64" s="133"/>
    </row>
    <row r="65" spans="1:11" ht="21.75" thickBot="1">
      <c r="A65" s="179" t="s">
        <v>33</v>
      </c>
      <c r="B65" s="180" t="s">
        <v>69</v>
      </c>
      <c r="C65" s="181" t="s">
        <v>70</v>
      </c>
      <c r="D65" s="181" t="s">
        <v>50</v>
      </c>
      <c r="E65" s="190" t="s">
        <v>31</v>
      </c>
      <c r="F65" s="182" t="s">
        <v>32</v>
      </c>
      <c r="G65" s="807" t="s">
        <v>40</v>
      </c>
      <c r="H65" s="808"/>
      <c r="I65" s="180" t="s">
        <v>69</v>
      </c>
      <c r="J65" s="181" t="s">
        <v>70</v>
      </c>
      <c r="K65" s="182" t="s">
        <v>50</v>
      </c>
    </row>
    <row r="66" spans="1:11" ht="13.5" customHeight="1" thickTop="1">
      <c r="A66" s="183" t="s">
        <v>25</v>
      </c>
      <c r="B66" s="191">
        <v>6.49</v>
      </c>
      <c r="C66" s="192">
        <v>6.36</v>
      </c>
      <c r="D66" s="192">
        <f>C66-B66</f>
        <v>-0.1299999999999999</v>
      </c>
      <c r="E66" s="193">
        <v>-15</v>
      </c>
      <c r="F66" s="194" t="s">
        <v>147</v>
      </c>
      <c r="G66" s="811" t="s">
        <v>887</v>
      </c>
      <c r="H66" s="812"/>
      <c r="I66" s="195" t="s">
        <v>73</v>
      </c>
      <c r="J66" s="196" t="s">
        <v>73</v>
      </c>
      <c r="K66" s="197" t="s">
        <v>73</v>
      </c>
    </row>
    <row r="67" spans="1:11" ht="13.5" customHeight="1">
      <c r="A67" s="184" t="s">
        <v>26</v>
      </c>
      <c r="B67" s="198">
        <v>19.67</v>
      </c>
      <c r="C67" s="199">
        <v>16.45</v>
      </c>
      <c r="D67" s="199">
        <f>C67-B67</f>
        <v>-3.2200000000000024</v>
      </c>
      <c r="E67" s="200">
        <v>-20</v>
      </c>
      <c r="F67" s="201" t="s">
        <v>145</v>
      </c>
      <c r="G67" s="802" t="s">
        <v>886</v>
      </c>
      <c r="H67" s="803"/>
      <c r="I67" s="198" t="s">
        <v>73</v>
      </c>
      <c r="J67" s="202" t="s">
        <v>73</v>
      </c>
      <c r="K67" s="203" t="s">
        <v>73</v>
      </c>
    </row>
    <row r="68" spans="1:11" ht="13.5" customHeight="1">
      <c r="A68" s="184" t="s">
        <v>27</v>
      </c>
      <c r="B68" s="204">
        <v>12</v>
      </c>
      <c r="C68" s="202">
        <v>11.4</v>
      </c>
      <c r="D68" s="202">
        <f>C68-B68</f>
        <v>-0.5999999999999996</v>
      </c>
      <c r="E68" s="205">
        <v>25</v>
      </c>
      <c r="F68" s="206">
        <v>35</v>
      </c>
      <c r="G68" s="802"/>
      <c r="H68" s="803"/>
      <c r="I68" s="198"/>
      <c r="J68" s="202"/>
      <c r="K68" s="203"/>
    </row>
    <row r="69" spans="1:11" ht="13.5" customHeight="1">
      <c r="A69" s="184" t="s">
        <v>28</v>
      </c>
      <c r="B69" s="207" t="s">
        <v>114</v>
      </c>
      <c r="C69" s="202" t="s">
        <v>114</v>
      </c>
      <c r="D69" s="202" t="s">
        <v>114</v>
      </c>
      <c r="E69" s="205">
        <v>350</v>
      </c>
      <c r="F69" s="208"/>
      <c r="G69" s="802"/>
      <c r="H69" s="803"/>
      <c r="I69" s="198"/>
      <c r="J69" s="202"/>
      <c r="K69" s="203"/>
    </row>
    <row r="70" spans="1:11" ht="13.5" customHeight="1">
      <c r="A70" s="184" t="s">
        <v>29</v>
      </c>
      <c r="B70" s="209">
        <v>1.01</v>
      </c>
      <c r="C70" s="199">
        <v>1.02</v>
      </c>
      <c r="D70" s="199">
        <f>C70-B70</f>
        <v>0.010000000000000009</v>
      </c>
      <c r="E70" s="210"/>
      <c r="F70" s="211"/>
      <c r="G70" s="802"/>
      <c r="H70" s="803"/>
      <c r="I70" s="198"/>
      <c r="J70" s="202"/>
      <c r="K70" s="203"/>
    </row>
    <row r="71" spans="1:11" ht="13.5" customHeight="1">
      <c r="A71" s="212" t="s">
        <v>30</v>
      </c>
      <c r="B71" s="213">
        <v>87.3</v>
      </c>
      <c r="C71" s="214">
        <v>86.6</v>
      </c>
      <c r="D71" s="214">
        <f>C71-B71</f>
        <v>-0.7000000000000028</v>
      </c>
      <c r="E71" s="215"/>
      <c r="F71" s="216"/>
      <c r="G71" s="839"/>
      <c r="H71" s="840"/>
      <c r="I71" s="217"/>
      <c r="J71" s="214"/>
      <c r="K71" s="218"/>
    </row>
    <row r="72" ht="10.5">
      <c r="A72" s="121" t="s">
        <v>64</v>
      </c>
    </row>
    <row r="73" ht="10.5">
      <c r="A73" s="121" t="s">
        <v>65</v>
      </c>
    </row>
    <row r="74" ht="10.5">
      <c r="A74" s="121" t="s">
        <v>63</v>
      </c>
    </row>
    <row r="75" ht="10.5" customHeight="1">
      <c r="A75" s="121" t="s">
        <v>215</v>
      </c>
    </row>
  </sheetData>
  <sheetProtection/>
  <mergeCells count="43">
    <mergeCell ref="A33:A34"/>
    <mergeCell ref="B33:B34"/>
    <mergeCell ref="C33:C34"/>
    <mergeCell ref="A48:A49"/>
    <mergeCell ref="B48:B49"/>
    <mergeCell ref="C48:C49"/>
    <mergeCell ref="D48:D49"/>
    <mergeCell ref="E48:E49"/>
    <mergeCell ref="H48:H49"/>
    <mergeCell ref="J48:J49"/>
    <mergeCell ref="F48:F49"/>
    <mergeCell ref="G48:G49"/>
    <mergeCell ref="I48:I49"/>
    <mergeCell ref="I17:I18"/>
    <mergeCell ref="D17:D18"/>
    <mergeCell ref="E17:E18"/>
    <mergeCell ref="F17:F18"/>
    <mergeCell ref="H33:H34"/>
    <mergeCell ref="I33:I34"/>
    <mergeCell ref="G33:G34"/>
    <mergeCell ref="H17:H18"/>
    <mergeCell ref="B8:B9"/>
    <mergeCell ref="G17:G18"/>
    <mergeCell ref="D33:D34"/>
    <mergeCell ref="E33:E34"/>
    <mergeCell ref="G8:G9"/>
    <mergeCell ref="F8:F9"/>
    <mergeCell ref="G65:H65"/>
    <mergeCell ref="F33:F34"/>
    <mergeCell ref="A8:A9"/>
    <mergeCell ref="H8:H9"/>
    <mergeCell ref="A17:A18"/>
    <mergeCell ref="B17:B18"/>
    <mergeCell ref="C17:C18"/>
    <mergeCell ref="D8:D9"/>
    <mergeCell ref="C8:C9"/>
    <mergeCell ref="E8:E9"/>
    <mergeCell ref="G67:H67"/>
    <mergeCell ref="G66:H66"/>
    <mergeCell ref="G71:H71"/>
    <mergeCell ref="G70:H70"/>
    <mergeCell ref="G69:H69"/>
    <mergeCell ref="G68:H68"/>
  </mergeCells>
  <printOptions/>
  <pageMargins left="0.4330708661417323" right="0.3937007874015748" top="0.39" bottom="0.31496062992125984" header="0.2" footer="0.1968503937007874"/>
  <pageSetup horizontalDpi="300" verticalDpi="300" orientation="portrait" paperSize="9" scale="85"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23.xml><?xml version="1.0" encoding="utf-8"?>
<worksheet xmlns="http://schemas.openxmlformats.org/spreadsheetml/2006/main" xmlns:r="http://schemas.openxmlformats.org/officeDocument/2006/relationships">
  <dimension ref="A1:M75"/>
  <sheetViews>
    <sheetView view="pageBreakPreview" zoomScale="130" zoomScaleSheetLayoutView="130" zoomScalePageLayoutView="0" workbookViewId="0" topLeftCell="D1">
      <selection activeCell="D21" sqref="D21"/>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256</v>
      </c>
      <c r="B4" s="7"/>
      <c r="G4" s="8" t="s">
        <v>51</v>
      </c>
      <c r="H4" s="9" t="s">
        <v>52</v>
      </c>
      <c r="I4" s="10" t="s">
        <v>53</v>
      </c>
      <c r="J4" s="11" t="s">
        <v>54</v>
      </c>
    </row>
    <row r="5" spans="7:10" ht="13.5" customHeight="1" thickTop="1">
      <c r="G5" s="12">
        <v>3293</v>
      </c>
      <c r="H5" s="13">
        <v>750</v>
      </c>
      <c r="I5" s="14">
        <v>354</v>
      </c>
      <c r="J5" s="15">
        <v>4397</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6402</v>
      </c>
      <c r="C10" s="19">
        <v>6121</v>
      </c>
      <c r="D10" s="19">
        <v>282</v>
      </c>
      <c r="E10" s="19">
        <v>16</v>
      </c>
      <c r="F10" s="19">
        <v>104</v>
      </c>
      <c r="G10" s="19">
        <v>4332</v>
      </c>
      <c r="H10" s="58" t="s">
        <v>255</v>
      </c>
    </row>
    <row r="11" spans="1:8" ht="13.5" customHeight="1">
      <c r="A11" s="30" t="s">
        <v>1</v>
      </c>
      <c r="B11" s="31">
        <f>SUM(B10:B10)</f>
        <v>6402</v>
      </c>
      <c r="C11" s="32">
        <f>SUM(C10:C10)</f>
        <v>6121</v>
      </c>
      <c r="D11" s="32">
        <f>SUM(D10:D10)</f>
        <v>282</v>
      </c>
      <c r="E11" s="32">
        <f>SUM(E10:E10)</f>
        <v>16</v>
      </c>
      <c r="F11" s="33"/>
      <c r="G11" s="32">
        <f>SUM(G10:G10)</f>
        <v>4332</v>
      </c>
      <c r="H11" s="34"/>
    </row>
    <row r="12" spans="1:8" ht="13.5" customHeight="1">
      <c r="A12" s="35" t="s">
        <v>66</v>
      </c>
      <c r="B12" s="36"/>
      <c r="C12" s="36"/>
      <c r="D12" s="36"/>
      <c r="E12" s="36"/>
      <c r="F12" s="36"/>
      <c r="G12" s="36"/>
      <c r="H12" s="37"/>
    </row>
    <row r="13" ht="9.75" customHeight="1"/>
    <row r="14" ht="14.25">
      <c r="A14" s="16" t="s">
        <v>10</v>
      </c>
    </row>
    <row r="15" spans="9:12" ht="10.5">
      <c r="I15" s="5" t="s">
        <v>12</v>
      </c>
      <c r="K15" s="5"/>
      <c r="L15" s="5"/>
    </row>
    <row r="16" spans="1:9" ht="13.5" customHeight="1">
      <c r="A16" s="819" t="s">
        <v>0</v>
      </c>
      <c r="B16" s="821" t="s">
        <v>43</v>
      </c>
      <c r="C16" s="823" t="s">
        <v>44</v>
      </c>
      <c r="D16" s="823" t="s">
        <v>45</v>
      </c>
      <c r="E16" s="827" t="s">
        <v>46</v>
      </c>
      <c r="F16" s="823" t="s">
        <v>55</v>
      </c>
      <c r="G16" s="823" t="s">
        <v>11</v>
      </c>
      <c r="H16" s="827" t="s">
        <v>41</v>
      </c>
      <c r="I16" s="829" t="s">
        <v>8</v>
      </c>
    </row>
    <row r="17" spans="1:9" ht="13.5" customHeight="1" thickBot="1">
      <c r="A17" s="820"/>
      <c r="B17" s="822"/>
      <c r="C17" s="824"/>
      <c r="D17" s="824"/>
      <c r="E17" s="828"/>
      <c r="F17" s="832"/>
      <c r="G17" s="832"/>
      <c r="H17" s="831"/>
      <c r="I17" s="830"/>
    </row>
    <row r="18" spans="1:9" ht="13.5" customHeight="1" thickTop="1">
      <c r="A18" s="17" t="s">
        <v>161</v>
      </c>
      <c r="B18" s="38">
        <v>11</v>
      </c>
      <c r="C18" s="39">
        <v>10</v>
      </c>
      <c r="D18" s="39">
        <v>0</v>
      </c>
      <c r="E18" s="39">
        <v>0</v>
      </c>
      <c r="F18" s="39">
        <v>0</v>
      </c>
      <c r="G18" s="476" t="s">
        <v>73</v>
      </c>
      <c r="H18" s="476" t="s">
        <v>73</v>
      </c>
      <c r="I18" s="58"/>
    </row>
    <row r="19" spans="1:9" ht="13.5" customHeight="1">
      <c r="A19" s="17" t="s">
        <v>142</v>
      </c>
      <c r="B19" s="55">
        <v>2373</v>
      </c>
      <c r="C19" s="56">
        <v>2263</v>
      </c>
      <c r="D19" s="56">
        <v>110</v>
      </c>
      <c r="E19" s="56">
        <v>110</v>
      </c>
      <c r="F19" s="56">
        <v>146</v>
      </c>
      <c r="G19" s="46" t="s">
        <v>73</v>
      </c>
      <c r="H19" s="46" t="s">
        <v>73</v>
      </c>
      <c r="I19" s="58" t="s">
        <v>254</v>
      </c>
    </row>
    <row r="20" spans="1:9" ht="13.5" customHeight="1">
      <c r="A20" s="21" t="s">
        <v>140</v>
      </c>
      <c r="B20" s="42">
        <v>170</v>
      </c>
      <c r="C20" s="43">
        <v>167</v>
      </c>
      <c r="D20" s="43">
        <v>3</v>
      </c>
      <c r="E20" s="43">
        <v>3</v>
      </c>
      <c r="F20" s="43">
        <v>31</v>
      </c>
      <c r="G20" s="57" t="s">
        <v>73</v>
      </c>
      <c r="H20" s="57" t="s">
        <v>73</v>
      </c>
      <c r="I20" s="47"/>
    </row>
    <row r="21" spans="1:9" ht="13.5" customHeight="1">
      <c r="A21" s="21" t="s">
        <v>177</v>
      </c>
      <c r="B21" s="42">
        <v>1351</v>
      </c>
      <c r="C21" s="43">
        <v>1314</v>
      </c>
      <c r="D21" s="43">
        <v>36</v>
      </c>
      <c r="E21" s="43">
        <v>36</v>
      </c>
      <c r="F21" s="43">
        <v>199</v>
      </c>
      <c r="G21" s="57" t="s">
        <v>73</v>
      </c>
      <c r="H21" s="57" t="s">
        <v>73</v>
      </c>
      <c r="I21" s="58" t="s">
        <v>253</v>
      </c>
    </row>
    <row r="22" spans="1:9" ht="13.5" customHeight="1">
      <c r="A22" s="230" t="s">
        <v>77</v>
      </c>
      <c r="B22" s="455">
        <v>1064</v>
      </c>
      <c r="C22" s="456">
        <v>1030</v>
      </c>
      <c r="D22" s="456">
        <v>33</v>
      </c>
      <c r="E22" s="456">
        <v>33</v>
      </c>
      <c r="F22" s="456">
        <v>530</v>
      </c>
      <c r="G22" s="456">
        <v>6346</v>
      </c>
      <c r="H22" s="456">
        <v>6105</v>
      </c>
      <c r="I22" s="457"/>
    </row>
    <row r="23" spans="1:9" ht="13.5" customHeight="1">
      <c r="A23" s="26" t="s">
        <v>76</v>
      </c>
      <c r="B23" s="59">
        <v>227</v>
      </c>
      <c r="C23" s="60">
        <v>209</v>
      </c>
      <c r="D23" s="60">
        <v>18</v>
      </c>
      <c r="E23" s="60">
        <v>277</v>
      </c>
      <c r="F23" s="60">
        <v>9</v>
      </c>
      <c r="G23" s="60">
        <v>414</v>
      </c>
      <c r="H23" s="332" t="s">
        <v>121</v>
      </c>
      <c r="I23" s="78" t="s">
        <v>89</v>
      </c>
    </row>
    <row r="24" spans="1:9" ht="13.5" customHeight="1">
      <c r="A24" s="30" t="s">
        <v>15</v>
      </c>
      <c r="B24" s="48"/>
      <c r="C24" s="49"/>
      <c r="D24" s="49"/>
      <c r="E24" s="50">
        <f>SUM(E18:E23)</f>
        <v>459</v>
      </c>
      <c r="F24" s="51"/>
      <c r="G24" s="50">
        <f>SUM(G18:G23)</f>
        <v>6760</v>
      </c>
      <c r="H24" s="50">
        <f>SUM(H18:H23)</f>
        <v>6105</v>
      </c>
      <c r="I24" s="52"/>
    </row>
    <row r="25" ht="10.5">
      <c r="A25" s="4" t="s">
        <v>60</v>
      </c>
    </row>
    <row r="26" ht="10.5">
      <c r="A26" s="4" t="s">
        <v>62</v>
      </c>
    </row>
    <row r="27" ht="10.5">
      <c r="A27" s="4" t="s">
        <v>49</v>
      </c>
    </row>
    <row r="28" ht="10.5">
      <c r="A28" s="4" t="s">
        <v>48</v>
      </c>
    </row>
    <row r="29" ht="9.75" customHeight="1"/>
    <row r="30" ht="14.25">
      <c r="A30" s="16" t="s">
        <v>13</v>
      </c>
    </row>
    <row r="31" spans="9:10" ht="10.5">
      <c r="I31" s="5" t="s">
        <v>12</v>
      </c>
      <c r="J31" s="5"/>
    </row>
    <row r="32" spans="1:9" ht="13.5" customHeight="1">
      <c r="A32" s="819" t="s">
        <v>14</v>
      </c>
      <c r="B32" s="821" t="s">
        <v>43</v>
      </c>
      <c r="C32" s="823" t="s">
        <v>44</v>
      </c>
      <c r="D32" s="823" t="s">
        <v>45</v>
      </c>
      <c r="E32" s="827" t="s">
        <v>46</v>
      </c>
      <c r="F32" s="823" t="s">
        <v>55</v>
      </c>
      <c r="G32" s="823" t="s">
        <v>11</v>
      </c>
      <c r="H32" s="827" t="s">
        <v>42</v>
      </c>
      <c r="I32" s="829" t="s">
        <v>8</v>
      </c>
    </row>
    <row r="33" spans="1:9" ht="13.5" customHeight="1" thickBot="1">
      <c r="A33" s="820"/>
      <c r="B33" s="822"/>
      <c r="C33" s="824"/>
      <c r="D33" s="824"/>
      <c r="E33" s="828"/>
      <c r="F33" s="832"/>
      <c r="G33" s="832"/>
      <c r="H33" s="831"/>
      <c r="I33" s="830"/>
    </row>
    <row r="34" spans="1:9" ht="13.5" customHeight="1" thickTop="1">
      <c r="A34" s="17" t="s">
        <v>252</v>
      </c>
      <c r="B34" s="38">
        <v>756</v>
      </c>
      <c r="C34" s="39">
        <v>699</v>
      </c>
      <c r="D34" s="39">
        <v>57</v>
      </c>
      <c r="E34" s="39">
        <v>57</v>
      </c>
      <c r="F34" s="53" t="s">
        <v>121</v>
      </c>
      <c r="G34" s="53">
        <v>41</v>
      </c>
      <c r="H34" s="53">
        <v>20</v>
      </c>
      <c r="I34" s="54"/>
    </row>
    <row r="35" spans="1:9" ht="13.5" customHeight="1">
      <c r="A35" s="169" t="s">
        <v>251</v>
      </c>
      <c r="B35" s="384">
        <v>1306</v>
      </c>
      <c r="C35" s="385">
        <v>1224</v>
      </c>
      <c r="D35" s="385">
        <v>82</v>
      </c>
      <c r="E35" s="385">
        <v>82</v>
      </c>
      <c r="F35" s="61" t="s">
        <v>121</v>
      </c>
      <c r="G35" s="61" t="s">
        <v>121</v>
      </c>
      <c r="H35" s="61" t="s">
        <v>121</v>
      </c>
      <c r="I35" s="62"/>
    </row>
    <row r="36" spans="1:9" ht="13.5" customHeight="1">
      <c r="A36" s="21" t="s">
        <v>204</v>
      </c>
      <c r="B36" s="235">
        <v>262</v>
      </c>
      <c r="C36" s="44">
        <v>234</v>
      </c>
      <c r="D36" s="44">
        <v>28</v>
      </c>
      <c r="E36" s="44">
        <v>28</v>
      </c>
      <c r="F36" s="241" t="s">
        <v>114</v>
      </c>
      <c r="G36" s="241" t="s">
        <v>114</v>
      </c>
      <c r="H36" s="241" t="s">
        <v>114</v>
      </c>
      <c r="I36" s="240"/>
    </row>
    <row r="37" spans="1:9" ht="13.5" customHeight="1">
      <c r="A37" s="21" t="s">
        <v>203</v>
      </c>
      <c r="B37" s="235">
        <v>190840</v>
      </c>
      <c r="C37" s="44">
        <v>184041</v>
      </c>
      <c r="D37" s="44">
        <v>6799</v>
      </c>
      <c r="E37" s="44">
        <v>6799</v>
      </c>
      <c r="F37" s="241">
        <v>1283</v>
      </c>
      <c r="G37" s="236" t="s">
        <v>121</v>
      </c>
      <c r="H37" s="236" t="s">
        <v>121</v>
      </c>
      <c r="I37" s="298" t="s">
        <v>860</v>
      </c>
    </row>
    <row r="38" spans="1:9" ht="13.5" customHeight="1">
      <c r="A38" s="21" t="s">
        <v>250</v>
      </c>
      <c r="B38" s="42">
        <v>12903</v>
      </c>
      <c r="C38" s="43">
        <v>12807</v>
      </c>
      <c r="D38" s="43">
        <v>96</v>
      </c>
      <c r="E38" s="43">
        <v>96</v>
      </c>
      <c r="F38" s="46" t="s">
        <v>121</v>
      </c>
      <c r="G38" s="46">
        <v>343</v>
      </c>
      <c r="H38" s="46" t="s">
        <v>121</v>
      </c>
      <c r="I38" s="47"/>
    </row>
    <row r="39" spans="1:9" ht="13.5" customHeight="1">
      <c r="A39" s="21" t="s">
        <v>90</v>
      </c>
      <c r="B39" s="42">
        <v>66</v>
      </c>
      <c r="C39" s="43">
        <v>64</v>
      </c>
      <c r="D39" s="43">
        <v>2</v>
      </c>
      <c r="E39" s="43">
        <v>2</v>
      </c>
      <c r="F39" s="46" t="s">
        <v>121</v>
      </c>
      <c r="G39" s="46" t="s">
        <v>121</v>
      </c>
      <c r="H39" s="46" t="s">
        <v>121</v>
      </c>
      <c r="I39" s="47"/>
    </row>
    <row r="40" spans="1:9" ht="13.5" customHeight="1">
      <c r="A40" s="21" t="s">
        <v>155</v>
      </c>
      <c r="B40" s="42">
        <v>12495</v>
      </c>
      <c r="C40" s="43">
        <v>12228</v>
      </c>
      <c r="D40" s="43">
        <v>267</v>
      </c>
      <c r="E40" s="43">
        <v>267</v>
      </c>
      <c r="F40" s="46">
        <v>3040</v>
      </c>
      <c r="G40" s="46" t="s">
        <v>121</v>
      </c>
      <c r="H40" s="46" t="s">
        <v>121</v>
      </c>
      <c r="I40" s="47" t="s">
        <v>249</v>
      </c>
    </row>
    <row r="41" spans="1:9" ht="13.5" customHeight="1">
      <c r="A41" s="169" t="s">
        <v>172</v>
      </c>
      <c r="B41" s="384">
        <v>119</v>
      </c>
      <c r="C41" s="385">
        <v>103</v>
      </c>
      <c r="D41" s="385">
        <v>16</v>
      </c>
      <c r="E41" s="385">
        <v>16</v>
      </c>
      <c r="F41" s="61" t="s">
        <v>121</v>
      </c>
      <c r="G41" s="61" t="s">
        <v>121</v>
      </c>
      <c r="H41" s="61" t="s">
        <v>121</v>
      </c>
      <c r="I41" s="62"/>
    </row>
    <row r="42" spans="1:9" ht="13.5" customHeight="1">
      <c r="A42" s="26" t="s">
        <v>248</v>
      </c>
      <c r="B42" s="59">
        <v>30</v>
      </c>
      <c r="C42" s="60">
        <v>27</v>
      </c>
      <c r="D42" s="60">
        <v>4</v>
      </c>
      <c r="E42" s="60">
        <v>4</v>
      </c>
      <c r="F42" s="332" t="s">
        <v>121</v>
      </c>
      <c r="G42" s="332" t="s">
        <v>121</v>
      </c>
      <c r="H42" s="332" t="s">
        <v>121</v>
      </c>
      <c r="I42" s="78"/>
    </row>
    <row r="43" spans="1:9" ht="13.5" customHeight="1">
      <c r="A43" s="30" t="s">
        <v>16</v>
      </c>
      <c r="B43" s="48"/>
      <c r="C43" s="49"/>
      <c r="D43" s="49"/>
      <c r="E43" s="50">
        <f>SUM(E34:E42)</f>
        <v>7351</v>
      </c>
      <c r="F43" s="51"/>
      <c r="G43" s="50"/>
      <c r="H43" s="50"/>
      <c r="I43" s="63"/>
    </row>
    <row r="44" ht="9.75" customHeight="1">
      <c r="A44" s="64"/>
    </row>
    <row r="45" ht="14.25">
      <c r="A45" s="16" t="s">
        <v>56</v>
      </c>
    </row>
    <row r="46" ht="10.5">
      <c r="J46" s="5" t="s">
        <v>12</v>
      </c>
    </row>
    <row r="47" spans="1:10" ht="13.5" customHeight="1">
      <c r="A47" s="825" t="s">
        <v>17</v>
      </c>
      <c r="B47" s="821" t="s">
        <v>19</v>
      </c>
      <c r="C47" s="823" t="s">
        <v>47</v>
      </c>
      <c r="D47" s="823" t="s">
        <v>20</v>
      </c>
      <c r="E47" s="823" t="s">
        <v>21</v>
      </c>
      <c r="F47" s="823" t="s">
        <v>22</v>
      </c>
      <c r="G47" s="827" t="s">
        <v>23</v>
      </c>
      <c r="H47" s="827" t="s">
        <v>24</v>
      </c>
      <c r="I47" s="827" t="s">
        <v>59</v>
      </c>
      <c r="J47" s="829" t="s">
        <v>8</v>
      </c>
    </row>
    <row r="48" spans="1:10" ht="13.5" customHeight="1" thickBot="1">
      <c r="A48" s="826"/>
      <c r="B48" s="822"/>
      <c r="C48" s="824"/>
      <c r="D48" s="824"/>
      <c r="E48" s="824"/>
      <c r="F48" s="824"/>
      <c r="G48" s="828"/>
      <c r="H48" s="828"/>
      <c r="I48" s="831"/>
      <c r="J48" s="830"/>
    </row>
    <row r="49" spans="1:10" ht="13.5" customHeight="1" thickTop="1">
      <c r="A49" s="17" t="s">
        <v>247</v>
      </c>
      <c r="B49" s="38">
        <v>0</v>
      </c>
      <c r="C49" s="39">
        <v>15</v>
      </c>
      <c r="D49" s="39">
        <v>5</v>
      </c>
      <c r="E49" s="53" t="s">
        <v>73</v>
      </c>
      <c r="F49" s="39">
        <v>100</v>
      </c>
      <c r="G49" s="53" t="s">
        <v>73</v>
      </c>
      <c r="H49" s="53" t="s">
        <v>73</v>
      </c>
      <c r="I49" s="53" t="s">
        <v>73</v>
      </c>
      <c r="J49" s="58"/>
    </row>
    <row r="50" spans="1:10" ht="13.5" customHeight="1">
      <c r="A50" s="21" t="s">
        <v>246</v>
      </c>
      <c r="B50" s="42">
        <v>-12</v>
      </c>
      <c r="C50" s="43">
        <v>114</v>
      </c>
      <c r="D50" s="43">
        <v>100</v>
      </c>
      <c r="E50" s="43">
        <v>50</v>
      </c>
      <c r="F50" s="46" t="s">
        <v>121</v>
      </c>
      <c r="G50" s="46" t="s">
        <v>121</v>
      </c>
      <c r="H50" s="46" t="s">
        <v>121</v>
      </c>
      <c r="I50" s="46" t="s">
        <v>121</v>
      </c>
      <c r="J50" s="47"/>
    </row>
    <row r="51" spans="1:10" ht="13.5" customHeight="1">
      <c r="A51" s="68" t="s">
        <v>18</v>
      </c>
      <c r="B51" s="69"/>
      <c r="C51" s="51"/>
      <c r="D51" s="50">
        <f>SUM(D49:D50)</f>
        <v>105</v>
      </c>
      <c r="E51" s="50">
        <f>SUM(E49:E50)</f>
        <v>50</v>
      </c>
      <c r="F51" s="50">
        <f>SUM(F49:F50)</f>
        <v>100</v>
      </c>
      <c r="G51" s="70" t="s">
        <v>73</v>
      </c>
      <c r="H51" s="70" t="s">
        <v>73</v>
      </c>
      <c r="I51" s="70" t="s">
        <v>73</v>
      </c>
      <c r="J51" s="52"/>
    </row>
    <row r="52" ht="10.5">
      <c r="A52" s="4" t="s">
        <v>61</v>
      </c>
    </row>
    <row r="53" ht="9.75" customHeight="1"/>
    <row r="54" ht="14.25">
      <c r="A54" s="16" t="s">
        <v>39</v>
      </c>
    </row>
    <row r="55" ht="10.5">
      <c r="D55" s="5" t="s">
        <v>12</v>
      </c>
    </row>
    <row r="56" spans="1:4" ht="21.75" thickBot="1">
      <c r="A56" s="71" t="s">
        <v>34</v>
      </c>
      <c r="B56" s="72" t="s">
        <v>69</v>
      </c>
      <c r="C56" s="73" t="s">
        <v>70</v>
      </c>
      <c r="D56" s="74" t="s">
        <v>50</v>
      </c>
    </row>
    <row r="57" spans="1:4" ht="13.5" customHeight="1" thickTop="1">
      <c r="A57" s="75" t="s">
        <v>35</v>
      </c>
      <c r="B57" s="38">
        <v>921</v>
      </c>
      <c r="C57" s="39">
        <v>930</v>
      </c>
      <c r="D57" s="54">
        <f>C57-B57</f>
        <v>9</v>
      </c>
    </row>
    <row r="58" spans="1:4" ht="13.5" customHeight="1">
      <c r="A58" s="76" t="s">
        <v>36</v>
      </c>
      <c r="B58" s="42">
        <v>2</v>
      </c>
      <c r="C58" s="43">
        <v>2</v>
      </c>
      <c r="D58" s="47">
        <f>C58-B58</f>
        <v>0</v>
      </c>
    </row>
    <row r="59" spans="1:4" ht="13.5" customHeight="1">
      <c r="A59" s="77" t="s">
        <v>37</v>
      </c>
      <c r="B59" s="59">
        <v>1234</v>
      </c>
      <c r="C59" s="60">
        <v>1104</v>
      </c>
      <c r="D59" s="78">
        <f>C59-B59</f>
        <v>-130</v>
      </c>
    </row>
    <row r="60" spans="1:4" ht="13.5" customHeight="1">
      <c r="A60" s="79" t="s">
        <v>38</v>
      </c>
      <c r="B60" s="80">
        <v>2157</v>
      </c>
      <c r="C60" s="50">
        <v>2035</v>
      </c>
      <c r="D60" s="52">
        <f>C60-B60</f>
        <v>-122</v>
      </c>
    </row>
    <row r="61" spans="1:4" ht="10.5">
      <c r="A61" s="4" t="s">
        <v>58</v>
      </c>
      <c r="B61" s="81"/>
      <c r="C61" s="81"/>
      <c r="D61" s="81"/>
    </row>
    <row r="62" spans="1:4" ht="9.75" customHeight="1">
      <c r="A62" s="82"/>
      <c r="B62" s="81"/>
      <c r="C62" s="81"/>
      <c r="D62" s="81"/>
    </row>
    <row r="63" ht="14.25">
      <c r="A63" s="16" t="s">
        <v>57</v>
      </c>
    </row>
    <row r="64" ht="6.75" customHeight="1">
      <c r="A64" s="16"/>
    </row>
    <row r="65" spans="1:11" ht="21.75" thickBot="1">
      <c r="A65" s="71" t="s">
        <v>33</v>
      </c>
      <c r="B65" s="72" t="s">
        <v>69</v>
      </c>
      <c r="C65" s="73" t="s">
        <v>70</v>
      </c>
      <c r="D65" s="73" t="s">
        <v>50</v>
      </c>
      <c r="E65" s="83" t="s">
        <v>31</v>
      </c>
      <c r="F65" s="74" t="s">
        <v>32</v>
      </c>
      <c r="G65" s="834" t="s">
        <v>40</v>
      </c>
      <c r="H65" s="835"/>
      <c r="I65" s="72" t="s">
        <v>69</v>
      </c>
      <c r="J65" s="73" t="s">
        <v>70</v>
      </c>
      <c r="K65" s="74" t="s">
        <v>50</v>
      </c>
    </row>
    <row r="66" spans="1:11" ht="13.5" customHeight="1" thickTop="1">
      <c r="A66" s="75" t="s">
        <v>25</v>
      </c>
      <c r="B66" s="84">
        <v>7.04</v>
      </c>
      <c r="C66" s="85">
        <v>6.03</v>
      </c>
      <c r="D66" s="85">
        <f aca="true" t="shared" si="0" ref="D66:D71">C66-B66</f>
        <v>-1.0099999999999998</v>
      </c>
      <c r="E66" s="86">
        <v>-15</v>
      </c>
      <c r="F66" s="87">
        <v>-20</v>
      </c>
      <c r="G66" s="857" t="s">
        <v>76</v>
      </c>
      <c r="H66" s="858"/>
      <c r="I66" s="477" t="s">
        <v>73</v>
      </c>
      <c r="J66" s="335" t="s">
        <v>73</v>
      </c>
      <c r="K66" s="784" t="s">
        <v>121</v>
      </c>
    </row>
    <row r="67" spans="1:11" ht="13.5" customHeight="1">
      <c r="A67" s="76" t="s">
        <v>26</v>
      </c>
      <c r="B67" s="91">
        <v>17.91</v>
      </c>
      <c r="C67" s="92">
        <v>16.49</v>
      </c>
      <c r="D67" s="92">
        <f t="shared" si="0"/>
        <v>-1.4200000000000017</v>
      </c>
      <c r="E67" s="93">
        <v>-20</v>
      </c>
      <c r="F67" s="94">
        <v>-40</v>
      </c>
      <c r="G67" s="855" t="s">
        <v>77</v>
      </c>
      <c r="H67" s="856"/>
      <c r="I67" s="279" t="s">
        <v>73</v>
      </c>
      <c r="J67" s="338" t="s">
        <v>73</v>
      </c>
      <c r="K67" s="785" t="s">
        <v>121</v>
      </c>
    </row>
    <row r="68" spans="1:11" ht="13.5" customHeight="1">
      <c r="A68" s="76" t="s">
        <v>27</v>
      </c>
      <c r="B68" s="98">
        <v>7.9</v>
      </c>
      <c r="C68" s="99">
        <v>8</v>
      </c>
      <c r="D68" s="99">
        <f t="shared" si="0"/>
        <v>0.09999999999999964</v>
      </c>
      <c r="E68" s="100">
        <v>25</v>
      </c>
      <c r="F68" s="101">
        <v>35</v>
      </c>
      <c r="G68" s="855"/>
      <c r="H68" s="856"/>
      <c r="I68" s="91"/>
      <c r="J68" s="99"/>
      <c r="K68" s="340"/>
    </row>
    <row r="69" spans="1:11" ht="13.5" customHeight="1">
      <c r="A69" s="76" t="s">
        <v>28</v>
      </c>
      <c r="B69" s="102">
        <v>68.7</v>
      </c>
      <c r="C69" s="99">
        <v>77.8</v>
      </c>
      <c r="D69" s="99">
        <f t="shared" si="0"/>
        <v>9.099999999999994</v>
      </c>
      <c r="E69" s="100"/>
      <c r="F69" s="103"/>
      <c r="G69" s="855"/>
      <c r="H69" s="856"/>
      <c r="I69" s="91"/>
      <c r="J69" s="99"/>
      <c r="K69" s="340"/>
    </row>
    <row r="70" spans="1:11" ht="13.5" customHeight="1">
      <c r="A70" s="76" t="s">
        <v>29</v>
      </c>
      <c r="B70" s="104">
        <v>0.75</v>
      </c>
      <c r="C70" s="92">
        <v>0.76</v>
      </c>
      <c r="D70" s="92">
        <f t="shared" si="0"/>
        <v>0.010000000000000009</v>
      </c>
      <c r="E70" s="105"/>
      <c r="F70" s="106"/>
      <c r="G70" s="855"/>
      <c r="H70" s="856"/>
      <c r="I70" s="91"/>
      <c r="J70" s="99"/>
      <c r="K70" s="340"/>
    </row>
    <row r="71" spans="1:11" ht="13.5" customHeight="1">
      <c r="A71" s="301" t="s">
        <v>30</v>
      </c>
      <c r="B71" s="302">
        <v>88.6</v>
      </c>
      <c r="C71" s="303">
        <v>91</v>
      </c>
      <c r="D71" s="303">
        <f t="shared" si="0"/>
        <v>2.4000000000000057</v>
      </c>
      <c r="E71" s="113"/>
      <c r="F71" s="114"/>
      <c r="G71" s="853"/>
      <c r="H71" s="854"/>
      <c r="I71" s="341"/>
      <c r="J71" s="303"/>
      <c r="K71" s="342"/>
    </row>
    <row r="72" ht="10.5">
      <c r="A72" s="4" t="s">
        <v>64</v>
      </c>
    </row>
    <row r="73" ht="10.5">
      <c r="A73" s="4" t="s">
        <v>65</v>
      </c>
    </row>
    <row r="74" ht="10.5">
      <c r="A74" s="4" t="s">
        <v>63</v>
      </c>
    </row>
    <row r="75" ht="10.5" customHeight="1">
      <c r="A75" s="4" t="s">
        <v>68</v>
      </c>
    </row>
  </sheetData>
  <sheetProtection/>
  <mergeCells count="43">
    <mergeCell ref="G65:H65"/>
    <mergeCell ref="G71:H71"/>
    <mergeCell ref="G70:H70"/>
    <mergeCell ref="G69:H69"/>
    <mergeCell ref="G68:H68"/>
    <mergeCell ref="G67:H67"/>
    <mergeCell ref="G66:H66"/>
    <mergeCell ref="B8:B9"/>
    <mergeCell ref="G16:G17"/>
    <mergeCell ref="H16:H17"/>
    <mergeCell ref="G8:G9"/>
    <mergeCell ref="F8:F9"/>
    <mergeCell ref="A8:A9"/>
    <mergeCell ref="H8:H9"/>
    <mergeCell ref="A16:A17"/>
    <mergeCell ref="B16:B17"/>
    <mergeCell ref="C16:C17"/>
    <mergeCell ref="F32:F33"/>
    <mergeCell ref="D32:D33"/>
    <mergeCell ref="E32:E33"/>
    <mergeCell ref="I16:I17"/>
    <mergeCell ref="D8:D9"/>
    <mergeCell ref="C8:C9"/>
    <mergeCell ref="D16:D17"/>
    <mergeCell ref="E16:E17"/>
    <mergeCell ref="E8:E9"/>
    <mergeCell ref="F16:F17"/>
    <mergeCell ref="D47:D48"/>
    <mergeCell ref="E47:E48"/>
    <mergeCell ref="H47:H48"/>
    <mergeCell ref="J47:J48"/>
    <mergeCell ref="H32:H33"/>
    <mergeCell ref="I32:I33"/>
    <mergeCell ref="F47:F48"/>
    <mergeCell ref="G47:G48"/>
    <mergeCell ref="I47:I48"/>
    <mergeCell ref="G32:G33"/>
    <mergeCell ref="A32:A33"/>
    <mergeCell ref="B32:B33"/>
    <mergeCell ref="C32:C33"/>
    <mergeCell ref="A47:A48"/>
    <mergeCell ref="B47:B48"/>
    <mergeCell ref="C47:C48"/>
  </mergeCells>
  <printOptions/>
  <pageMargins left="0.4330708661417323" right="0.3937007874015748" top="0.5905511811023623" bottom="0.31496062992125984" header="0.4330708661417323" footer="0.1968503937007874"/>
  <pageSetup horizontalDpi="300" verticalDpi="300" orientation="portrait" paperSize="9" scale="85"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24.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B4">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643</v>
      </c>
      <c r="B4" s="124"/>
      <c r="G4" s="125" t="s">
        <v>51</v>
      </c>
      <c r="H4" s="126" t="s">
        <v>52</v>
      </c>
      <c r="I4" s="127" t="s">
        <v>53</v>
      </c>
      <c r="J4" s="128" t="s">
        <v>54</v>
      </c>
    </row>
    <row r="5" spans="7:10" ht="13.5" customHeight="1" thickTop="1">
      <c r="G5" s="129">
        <v>4368</v>
      </c>
      <c r="H5" s="130">
        <v>1752</v>
      </c>
      <c r="I5" s="131">
        <v>433</v>
      </c>
      <c r="J5" s="132">
        <v>6553</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10581</v>
      </c>
      <c r="C10" s="136">
        <v>9923</v>
      </c>
      <c r="D10" s="136">
        <v>658</v>
      </c>
      <c r="E10" s="136">
        <v>617</v>
      </c>
      <c r="F10" s="136">
        <v>23</v>
      </c>
      <c r="G10" s="136">
        <v>7934</v>
      </c>
      <c r="H10" s="137" t="s">
        <v>642</v>
      </c>
    </row>
    <row r="11" spans="1:8" ht="13.5" customHeight="1">
      <c r="A11" s="154" t="s">
        <v>641</v>
      </c>
      <c r="B11" s="22">
        <v>104</v>
      </c>
      <c r="C11" s="23">
        <v>46</v>
      </c>
      <c r="D11" s="23">
        <v>58</v>
      </c>
      <c r="E11" s="23">
        <v>58</v>
      </c>
      <c r="F11" s="23">
        <v>0</v>
      </c>
      <c r="G11" s="23">
        <v>136</v>
      </c>
      <c r="H11" s="258"/>
    </row>
    <row r="12" spans="1:8" ht="13.5" customHeight="1">
      <c r="A12" s="138" t="s">
        <v>1</v>
      </c>
      <c r="B12" s="139">
        <v>10668</v>
      </c>
      <c r="C12" s="140">
        <v>9952</v>
      </c>
      <c r="D12" s="140">
        <v>716</v>
      </c>
      <c r="E12" s="140">
        <v>675</v>
      </c>
      <c r="F12" s="141"/>
      <c r="G12" s="140">
        <v>8070</v>
      </c>
      <c r="H12" s="142"/>
    </row>
    <row r="13" spans="1:8" ht="13.5" customHeight="1">
      <c r="A13" s="143" t="s">
        <v>66</v>
      </c>
      <c r="B13" s="144"/>
      <c r="C13" s="144"/>
      <c r="D13" s="144"/>
      <c r="E13" s="144"/>
      <c r="F13" s="144"/>
      <c r="G13" s="144"/>
      <c r="H13" s="145"/>
    </row>
    <row r="14" ht="9.75" customHeight="1"/>
    <row r="15" ht="14.25">
      <c r="A15" s="133" t="s">
        <v>10</v>
      </c>
    </row>
    <row r="16" spans="9:12" ht="10.5">
      <c r="I16" s="122" t="s">
        <v>12</v>
      </c>
      <c r="K16" s="122"/>
      <c r="L16" s="122"/>
    </row>
    <row r="17" spans="1:9" ht="13.5" customHeight="1">
      <c r="A17" s="789" t="s">
        <v>0</v>
      </c>
      <c r="B17" s="791" t="s">
        <v>43</v>
      </c>
      <c r="C17" s="793" t="s">
        <v>44</v>
      </c>
      <c r="D17" s="793" t="s">
        <v>45</v>
      </c>
      <c r="E17" s="799" t="s">
        <v>46</v>
      </c>
      <c r="F17" s="793" t="s">
        <v>55</v>
      </c>
      <c r="G17" s="793" t="s">
        <v>11</v>
      </c>
      <c r="H17" s="799" t="s">
        <v>41</v>
      </c>
      <c r="I17" s="797" t="s">
        <v>8</v>
      </c>
    </row>
    <row r="18" spans="1:9" ht="13.5" customHeight="1" thickBot="1">
      <c r="A18" s="790"/>
      <c r="B18" s="792"/>
      <c r="C18" s="794"/>
      <c r="D18" s="794"/>
      <c r="E18" s="800"/>
      <c r="F18" s="805"/>
      <c r="G18" s="805"/>
      <c r="H18" s="801"/>
      <c r="I18" s="798"/>
    </row>
    <row r="19" spans="1:9" ht="13.5" customHeight="1" thickTop="1">
      <c r="A19" s="134" t="s">
        <v>115</v>
      </c>
      <c r="B19" s="146">
        <v>397</v>
      </c>
      <c r="C19" s="147">
        <v>294</v>
      </c>
      <c r="D19" s="147">
        <v>103</v>
      </c>
      <c r="E19" s="147">
        <v>396</v>
      </c>
      <c r="F19" s="147">
        <v>31</v>
      </c>
      <c r="G19" s="147">
        <v>1138</v>
      </c>
      <c r="H19" s="147">
        <v>6</v>
      </c>
      <c r="I19" s="149" t="s">
        <v>75</v>
      </c>
    </row>
    <row r="20" spans="1:9" ht="13.5" customHeight="1">
      <c r="A20" s="154" t="s">
        <v>146</v>
      </c>
      <c r="B20" s="155">
        <v>18</v>
      </c>
      <c r="C20" s="156">
        <v>12</v>
      </c>
      <c r="D20" s="156">
        <v>6</v>
      </c>
      <c r="E20" s="156">
        <v>6</v>
      </c>
      <c r="F20" s="156">
        <v>0</v>
      </c>
      <c r="G20" s="156">
        <v>2</v>
      </c>
      <c r="H20" s="156">
        <v>1</v>
      </c>
      <c r="I20" s="157"/>
    </row>
    <row r="21" spans="1:9" ht="13.5" customHeight="1">
      <c r="A21" s="154" t="s">
        <v>636</v>
      </c>
      <c r="B21" s="155">
        <v>179</v>
      </c>
      <c r="C21" s="156">
        <v>160</v>
      </c>
      <c r="D21" s="156">
        <v>18</v>
      </c>
      <c r="E21" s="156">
        <v>18</v>
      </c>
      <c r="F21" s="156">
        <v>10</v>
      </c>
      <c r="G21" s="156">
        <v>209</v>
      </c>
      <c r="H21" s="156">
        <v>12</v>
      </c>
      <c r="I21" s="157"/>
    </row>
    <row r="22" spans="1:9" ht="13.5" customHeight="1">
      <c r="A22" s="154" t="s">
        <v>168</v>
      </c>
      <c r="B22" s="155">
        <v>421</v>
      </c>
      <c r="C22" s="156">
        <v>410</v>
      </c>
      <c r="D22" s="156">
        <v>11</v>
      </c>
      <c r="E22" s="156">
        <v>11</v>
      </c>
      <c r="F22" s="156">
        <v>209</v>
      </c>
      <c r="G22" s="156">
        <v>3368</v>
      </c>
      <c r="H22" s="156">
        <v>3368</v>
      </c>
      <c r="I22" s="157"/>
    </row>
    <row r="23" spans="1:9" ht="13.5" customHeight="1">
      <c r="A23" s="230" t="s">
        <v>80</v>
      </c>
      <c r="B23" s="293">
        <v>30</v>
      </c>
      <c r="C23" s="294">
        <v>29</v>
      </c>
      <c r="D23" s="294">
        <v>1</v>
      </c>
      <c r="E23" s="294">
        <v>1</v>
      </c>
      <c r="F23" s="294">
        <v>22</v>
      </c>
      <c r="G23" s="294">
        <v>250</v>
      </c>
      <c r="H23" s="294">
        <v>250</v>
      </c>
      <c r="I23" s="234"/>
    </row>
    <row r="24" spans="1:9" ht="13.5" customHeight="1">
      <c r="A24" s="154" t="s">
        <v>142</v>
      </c>
      <c r="B24" s="155">
        <v>3057</v>
      </c>
      <c r="C24" s="156">
        <v>2961</v>
      </c>
      <c r="D24" s="156">
        <v>97</v>
      </c>
      <c r="E24" s="156">
        <v>97</v>
      </c>
      <c r="F24" s="156">
        <v>193</v>
      </c>
      <c r="G24" s="168" t="s">
        <v>114</v>
      </c>
      <c r="H24" s="168" t="s">
        <v>114</v>
      </c>
      <c r="I24" s="157"/>
    </row>
    <row r="25" spans="1:9" ht="13.5" customHeight="1">
      <c r="A25" s="154" t="s">
        <v>161</v>
      </c>
      <c r="B25" s="155">
        <v>13</v>
      </c>
      <c r="C25" s="156">
        <v>13</v>
      </c>
      <c r="D25" s="156">
        <v>0</v>
      </c>
      <c r="E25" s="156">
        <v>0</v>
      </c>
      <c r="F25" s="156">
        <v>0</v>
      </c>
      <c r="G25" s="168" t="s">
        <v>114</v>
      </c>
      <c r="H25" s="168" t="s">
        <v>114</v>
      </c>
      <c r="I25" s="157"/>
    </row>
    <row r="26" spans="1:9" ht="13.5" customHeight="1">
      <c r="A26" s="154" t="s">
        <v>418</v>
      </c>
      <c r="B26" s="155">
        <v>2004</v>
      </c>
      <c r="C26" s="156">
        <v>1773</v>
      </c>
      <c r="D26" s="156">
        <v>231</v>
      </c>
      <c r="E26" s="156">
        <v>231</v>
      </c>
      <c r="F26" s="156">
        <v>268</v>
      </c>
      <c r="G26" s="168" t="s">
        <v>114</v>
      </c>
      <c r="H26" s="168" t="s">
        <v>114</v>
      </c>
      <c r="I26" s="157"/>
    </row>
    <row r="27" spans="1:9" ht="13.5" customHeight="1">
      <c r="A27" s="230" t="s">
        <v>461</v>
      </c>
      <c r="B27" s="293">
        <v>9</v>
      </c>
      <c r="C27" s="294">
        <v>7</v>
      </c>
      <c r="D27" s="294">
        <v>2</v>
      </c>
      <c r="E27" s="294">
        <v>2</v>
      </c>
      <c r="F27" s="294">
        <v>1</v>
      </c>
      <c r="G27" s="168" t="s">
        <v>114</v>
      </c>
      <c r="H27" s="168" t="s">
        <v>114</v>
      </c>
      <c r="I27" s="234"/>
    </row>
    <row r="28" spans="1:9" ht="13.5" customHeight="1">
      <c r="A28" s="158" t="s">
        <v>140</v>
      </c>
      <c r="B28" s="159">
        <v>257</v>
      </c>
      <c r="C28" s="160">
        <v>250</v>
      </c>
      <c r="D28" s="160">
        <v>7</v>
      </c>
      <c r="E28" s="160">
        <v>7</v>
      </c>
      <c r="F28" s="160">
        <v>74</v>
      </c>
      <c r="G28" s="168" t="s">
        <v>114</v>
      </c>
      <c r="H28" s="168" t="s">
        <v>114</v>
      </c>
      <c r="I28" s="161"/>
    </row>
    <row r="29" spans="1:9" ht="13.5" customHeight="1">
      <c r="A29" s="138" t="s">
        <v>15</v>
      </c>
      <c r="B29" s="162"/>
      <c r="C29" s="163"/>
      <c r="D29" s="163"/>
      <c r="E29" s="164">
        <v>769</v>
      </c>
      <c r="F29" s="165"/>
      <c r="G29" s="164">
        <v>4967</v>
      </c>
      <c r="H29" s="164">
        <v>3637</v>
      </c>
      <c r="I29" s="166"/>
    </row>
    <row r="30" ht="10.5">
      <c r="A30" s="121" t="s">
        <v>60</v>
      </c>
    </row>
    <row r="31" ht="10.5">
      <c r="A31" s="121" t="s">
        <v>62</v>
      </c>
    </row>
    <row r="32" ht="10.5">
      <c r="A32" s="121" t="s">
        <v>49</v>
      </c>
    </row>
    <row r="33" ht="10.5">
      <c r="A33" s="121" t="s">
        <v>48</v>
      </c>
    </row>
    <row r="34" ht="9.75" customHeight="1"/>
    <row r="35" ht="14.25">
      <c r="A35" s="133" t="s">
        <v>13</v>
      </c>
    </row>
    <row r="36" spans="9:10" ht="10.5">
      <c r="I36" s="122" t="s">
        <v>12</v>
      </c>
      <c r="J36" s="122"/>
    </row>
    <row r="37" spans="1:9" ht="13.5" customHeight="1">
      <c r="A37" s="789" t="s">
        <v>14</v>
      </c>
      <c r="B37" s="791" t="s">
        <v>43</v>
      </c>
      <c r="C37" s="793" t="s">
        <v>44</v>
      </c>
      <c r="D37" s="793" t="s">
        <v>45</v>
      </c>
      <c r="E37" s="799" t="s">
        <v>46</v>
      </c>
      <c r="F37" s="793" t="s">
        <v>55</v>
      </c>
      <c r="G37" s="793" t="s">
        <v>11</v>
      </c>
      <c r="H37" s="799" t="s">
        <v>42</v>
      </c>
      <c r="I37" s="797" t="s">
        <v>8</v>
      </c>
    </row>
    <row r="38" spans="1:9" ht="13.5" customHeight="1" thickBot="1">
      <c r="A38" s="790"/>
      <c r="B38" s="792"/>
      <c r="C38" s="794"/>
      <c r="D38" s="794"/>
      <c r="E38" s="800"/>
      <c r="F38" s="805"/>
      <c r="G38" s="805"/>
      <c r="H38" s="801"/>
      <c r="I38" s="798"/>
    </row>
    <row r="39" spans="1:9" ht="13.5" customHeight="1" thickTop="1">
      <c r="A39" s="469" t="s">
        <v>458</v>
      </c>
      <c r="B39" s="146">
        <v>973</v>
      </c>
      <c r="C39" s="147">
        <v>806</v>
      </c>
      <c r="D39" s="147">
        <v>168</v>
      </c>
      <c r="E39" s="147">
        <v>168</v>
      </c>
      <c r="F39" s="148" t="s">
        <v>114</v>
      </c>
      <c r="G39" s="147">
        <v>4633</v>
      </c>
      <c r="H39" s="147">
        <v>1283</v>
      </c>
      <c r="I39" s="167"/>
    </row>
    <row r="40" spans="1:9" ht="13.5" customHeight="1">
      <c r="A40" s="470" t="s">
        <v>90</v>
      </c>
      <c r="B40" s="155">
        <v>66</v>
      </c>
      <c r="C40" s="156">
        <v>64</v>
      </c>
      <c r="D40" s="156">
        <v>2</v>
      </c>
      <c r="E40" s="156">
        <v>2</v>
      </c>
      <c r="F40" s="168" t="s">
        <v>114</v>
      </c>
      <c r="G40" s="168" t="s">
        <v>114</v>
      </c>
      <c r="H40" s="168" t="s">
        <v>114</v>
      </c>
      <c r="I40" s="157"/>
    </row>
    <row r="41" spans="1:9" ht="13.5" customHeight="1">
      <c r="A41" s="470" t="s">
        <v>640</v>
      </c>
      <c r="B41" s="293">
        <v>12495</v>
      </c>
      <c r="C41" s="156">
        <v>12228</v>
      </c>
      <c r="D41" s="156">
        <v>267</v>
      </c>
      <c r="E41" s="156">
        <v>267</v>
      </c>
      <c r="F41" s="156">
        <v>3040</v>
      </c>
      <c r="G41" s="156">
        <v>0</v>
      </c>
      <c r="H41" s="168" t="s">
        <v>114</v>
      </c>
      <c r="I41" s="157" t="s">
        <v>639</v>
      </c>
    </row>
    <row r="42" spans="1:9" ht="13.5" customHeight="1">
      <c r="A42" s="470" t="s">
        <v>363</v>
      </c>
      <c r="B42" s="155">
        <v>153</v>
      </c>
      <c r="C42" s="156">
        <v>128</v>
      </c>
      <c r="D42" s="156">
        <v>25</v>
      </c>
      <c r="E42" s="156">
        <v>25</v>
      </c>
      <c r="F42" s="168" t="s">
        <v>114</v>
      </c>
      <c r="G42" s="168" t="s">
        <v>114</v>
      </c>
      <c r="H42" s="168" t="s">
        <v>114</v>
      </c>
      <c r="I42" s="157"/>
    </row>
    <row r="43" spans="1:9" ht="13.5" customHeight="1">
      <c r="A43" s="470" t="s">
        <v>362</v>
      </c>
      <c r="B43" s="155">
        <v>692</v>
      </c>
      <c r="C43" s="156">
        <v>572</v>
      </c>
      <c r="D43" s="156">
        <v>120</v>
      </c>
      <c r="E43" s="156">
        <v>120</v>
      </c>
      <c r="F43" s="168" t="s">
        <v>114</v>
      </c>
      <c r="G43" s="156">
        <v>435</v>
      </c>
      <c r="H43" s="156">
        <v>37</v>
      </c>
      <c r="I43" s="157"/>
    </row>
    <row r="44" spans="1:9" ht="13.5" customHeight="1">
      <c r="A44" s="470" t="s">
        <v>204</v>
      </c>
      <c r="B44" s="155">
        <v>262</v>
      </c>
      <c r="C44" s="156">
        <v>234</v>
      </c>
      <c r="D44" s="156">
        <v>28</v>
      </c>
      <c r="E44" s="156">
        <v>28</v>
      </c>
      <c r="F44" s="168" t="s">
        <v>114</v>
      </c>
      <c r="G44" s="168" t="s">
        <v>114</v>
      </c>
      <c r="H44" s="168" t="s">
        <v>114</v>
      </c>
      <c r="I44" s="157"/>
    </row>
    <row r="45" spans="1:9" ht="13.5" customHeight="1">
      <c r="A45" s="470" t="s">
        <v>346</v>
      </c>
      <c r="B45" s="155">
        <v>190840</v>
      </c>
      <c r="C45" s="156">
        <v>184041</v>
      </c>
      <c r="D45" s="156">
        <v>6799</v>
      </c>
      <c r="E45" s="156">
        <v>6799</v>
      </c>
      <c r="F45" s="168">
        <v>1283</v>
      </c>
      <c r="G45" s="168" t="s">
        <v>114</v>
      </c>
      <c r="H45" s="168" t="s">
        <v>114</v>
      </c>
      <c r="I45" s="157" t="s">
        <v>868</v>
      </c>
    </row>
    <row r="46" spans="1:9" ht="13.5" customHeight="1">
      <c r="A46" s="138" t="s">
        <v>16</v>
      </c>
      <c r="B46" s="162"/>
      <c r="C46" s="163"/>
      <c r="D46" s="163"/>
      <c r="E46" s="164">
        <v>7409</v>
      </c>
      <c r="F46" s="165"/>
      <c r="G46" s="164">
        <v>5068</v>
      </c>
      <c r="H46" s="164">
        <v>1320</v>
      </c>
      <c r="I46" s="174"/>
    </row>
    <row r="47" ht="9.75" customHeight="1">
      <c r="A47" s="175"/>
    </row>
    <row r="48" ht="14.25">
      <c r="A48" s="133" t="s">
        <v>56</v>
      </c>
    </row>
    <row r="49" ht="10.5">
      <c r="J49" s="122" t="s">
        <v>12</v>
      </c>
    </row>
    <row r="50" spans="1:10" ht="13.5" customHeight="1">
      <c r="A50" s="795" t="s">
        <v>17</v>
      </c>
      <c r="B50" s="791" t="s">
        <v>19</v>
      </c>
      <c r="C50" s="793" t="s">
        <v>47</v>
      </c>
      <c r="D50" s="793" t="s">
        <v>20</v>
      </c>
      <c r="E50" s="793" t="s">
        <v>21</v>
      </c>
      <c r="F50" s="793" t="s">
        <v>22</v>
      </c>
      <c r="G50" s="799" t="s">
        <v>23</v>
      </c>
      <c r="H50" s="799" t="s">
        <v>24</v>
      </c>
      <c r="I50" s="799" t="s">
        <v>59</v>
      </c>
      <c r="J50" s="797" t="s">
        <v>8</v>
      </c>
    </row>
    <row r="51" spans="1:10" ht="13.5" customHeight="1" thickBot="1">
      <c r="A51" s="796"/>
      <c r="B51" s="792"/>
      <c r="C51" s="794"/>
      <c r="D51" s="794"/>
      <c r="E51" s="794"/>
      <c r="F51" s="794"/>
      <c r="G51" s="800"/>
      <c r="H51" s="800"/>
      <c r="I51" s="801"/>
      <c r="J51" s="798"/>
    </row>
    <row r="52" spans="1:10" ht="13.5" customHeight="1" thickTop="1">
      <c r="A52" s="134" t="s">
        <v>638</v>
      </c>
      <c r="B52" s="146">
        <v>0</v>
      </c>
      <c r="C52" s="147">
        <v>90</v>
      </c>
      <c r="D52" s="147">
        <v>5</v>
      </c>
      <c r="E52" s="148" t="s">
        <v>114</v>
      </c>
      <c r="F52" s="148" t="s">
        <v>114</v>
      </c>
      <c r="G52" s="148" t="s">
        <v>114</v>
      </c>
      <c r="H52" s="148" t="s">
        <v>114</v>
      </c>
      <c r="I52" s="148" t="s">
        <v>114</v>
      </c>
      <c r="J52" s="149"/>
    </row>
    <row r="53" spans="1:10" ht="13.5" customHeight="1">
      <c r="A53" s="154" t="s">
        <v>637</v>
      </c>
      <c r="B53" s="155">
        <v>-2</v>
      </c>
      <c r="C53" s="156">
        <v>121</v>
      </c>
      <c r="D53" s="156">
        <v>119</v>
      </c>
      <c r="E53" s="156">
        <v>12</v>
      </c>
      <c r="F53" s="168" t="s">
        <v>114</v>
      </c>
      <c r="G53" s="168" t="s">
        <v>114</v>
      </c>
      <c r="H53" s="168" t="s">
        <v>114</v>
      </c>
      <c r="I53" s="168" t="s">
        <v>114</v>
      </c>
      <c r="J53" s="157"/>
    </row>
    <row r="54" spans="1:10" ht="13.5" customHeight="1">
      <c r="A54" s="177" t="s">
        <v>18</v>
      </c>
      <c r="B54" s="178"/>
      <c r="C54" s="165"/>
      <c r="D54" s="164">
        <v>124</v>
      </c>
      <c r="E54" s="164">
        <v>12</v>
      </c>
      <c r="F54" s="173" t="s">
        <v>114</v>
      </c>
      <c r="G54" s="173" t="s">
        <v>114</v>
      </c>
      <c r="H54" s="173" t="s">
        <v>114</v>
      </c>
      <c r="I54" s="173" t="s">
        <v>114</v>
      </c>
      <c r="J54" s="166"/>
    </row>
    <row r="55" ht="10.5">
      <c r="A55" s="121" t="s">
        <v>61</v>
      </c>
    </row>
    <row r="56" ht="9.75" customHeight="1"/>
    <row r="57" ht="14.25">
      <c r="A57" s="133" t="s">
        <v>39</v>
      </c>
    </row>
    <row r="58" ht="10.5">
      <c r="D58" s="122" t="s">
        <v>12</v>
      </c>
    </row>
    <row r="59" spans="1:4" ht="21.75" thickBot="1">
      <c r="A59" s="179" t="s">
        <v>34</v>
      </c>
      <c r="B59" s="180" t="s">
        <v>69</v>
      </c>
      <c r="C59" s="181" t="s">
        <v>70</v>
      </c>
      <c r="D59" s="182" t="s">
        <v>50</v>
      </c>
    </row>
    <row r="60" spans="1:4" ht="13.5" customHeight="1" thickTop="1">
      <c r="A60" s="183" t="s">
        <v>35</v>
      </c>
      <c r="B60" s="146">
        <v>837</v>
      </c>
      <c r="C60" s="147">
        <v>840</v>
      </c>
      <c r="D60" s="358">
        <f>C60-B60</f>
        <v>3</v>
      </c>
    </row>
    <row r="61" spans="1:4" ht="13.5" customHeight="1">
      <c r="A61" s="184" t="s">
        <v>36</v>
      </c>
      <c r="B61" s="155">
        <v>118</v>
      </c>
      <c r="C61" s="156">
        <v>119</v>
      </c>
      <c r="D61" s="157">
        <f>C61-B61</f>
        <v>1</v>
      </c>
    </row>
    <row r="62" spans="1:4" ht="13.5" customHeight="1">
      <c r="A62" s="185" t="s">
        <v>37</v>
      </c>
      <c r="B62" s="159">
        <v>882</v>
      </c>
      <c r="C62" s="160">
        <v>995</v>
      </c>
      <c r="D62" s="149">
        <f>C62-B62</f>
        <v>113</v>
      </c>
    </row>
    <row r="63" spans="1:4" ht="13.5" customHeight="1">
      <c r="A63" s="186" t="s">
        <v>38</v>
      </c>
      <c r="B63" s="187">
        <v>1837</v>
      </c>
      <c r="C63" s="164">
        <f>SUM(C60:C62)</f>
        <v>1954</v>
      </c>
      <c r="D63" s="166">
        <f>SUM(D60:D62)</f>
        <v>117</v>
      </c>
    </row>
    <row r="64" spans="1:4" ht="10.5">
      <c r="A64" s="121" t="s">
        <v>58</v>
      </c>
      <c r="B64" s="188"/>
      <c r="C64" s="188"/>
      <c r="D64" s="188"/>
    </row>
    <row r="65" spans="1:4" ht="9.75" customHeight="1">
      <c r="A65" s="189"/>
      <c r="B65" s="188"/>
      <c r="C65" s="188"/>
      <c r="D65" s="188"/>
    </row>
    <row r="66" ht="14.25">
      <c r="A66" s="133" t="s">
        <v>57</v>
      </c>
    </row>
    <row r="67" ht="10.5" customHeight="1">
      <c r="A67" s="133"/>
    </row>
    <row r="68" spans="1:11" ht="21.75" thickBot="1">
      <c r="A68" s="179" t="s">
        <v>33</v>
      </c>
      <c r="B68" s="180" t="s">
        <v>69</v>
      </c>
      <c r="C68" s="181" t="s">
        <v>70</v>
      </c>
      <c r="D68" s="181" t="s">
        <v>50</v>
      </c>
      <c r="E68" s="190" t="s">
        <v>31</v>
      </c>
      <c r="F68" s="182" t="s">
        <v>32</v>
      </c>
      <c r="G68" s="807" t="s">
        <v>40</v>
      </c>
      <c r="H68" s="808"/>
      <c r="I68" s="180" t="s">
        <v>69</v>
      </c>
      <c r="J68" s="181" t="s">
        <v>70</v>
      </c>
      <c r="K68" s="182" t="s">
        <v>50</v>
      </c>
    </row>
    <row r="69" spans="1:11" ht="13.5" customHeight="1" thickTop="1">
      <c r="A69" s="183" t="s">
        <v>25</v>
      </c>
      <c r="B69" s="191">
        <v>7.81</v>
      </c>
      <c r="C69" s="192">
        <v>10.29</v>
      </c>
      <c r="D69" s="192">
        <f aca="true" t="shared" si="0" ref="D69:D74">C69-B69</f>
        <v>2.4799999999999995</v>
      </c>
      <c r="E69" s="193">
        <v>-14.21</v>
      </c>
      <c r="F69" s="194">
        <v>-20</v>
      </c>
      <c r="G69" s="811" t="s">
        <v>115</v>
      </c>
      <c r="H69" s="812"/>
      <c r="I69" s="471" t="s">
        <v>114</v>
      </c>
      <c r="J69" s="472" t="s">
        <v>114</v>
      </c>
      <c r="K69" s="473" t="s">
        <v>114</v>
      </c>
    </row>
    <row r="70" spans="1:11" ht="13.5" customHeight="1">
      <c r="A70" s="154" t="s">
        <v>26</v>
      </c>
      <c r="B70" s="198">
        <v>20.26</v>
      </c>
      <c r="C70" s="199">
        <v>22.02</v>
      </c>
      <c r="D70" s="192">
        <f t="shared" si="0"/>
        <v>1.759999999999998</v>
      </c>
      <c r="E70" s="200">
        <v>-19.21</v>
      </c>
      <c r="F70" s="201">
        <v>-40</v>
      </c>
      <c r="G70" s="802" t="s">
        <v>146</v>
      </c>
      <c r="H70" s="803"/>
      <c r="I70" s="450" t="s">
        <v>114</v>
      </c>
      <c r="J70" s="199" t="s">
        <v>114</v>
      </c>
      <c r="K70" s="203" t="s">
        <v>114</v>
      </c>
    </row>
    <row r="71" spans="1:11" ht="13.5" customHeight="1">
      <c r="A71" s="184" t="s">
        <v>27</v>
      </c>
      <c r="B71" s="204">
        <v>6.8</v>
      </c>
      <c r="C71" s="202">
        <v>7.4</v>
      </c>
      <c r="D71" s="192">
        <f t="shared" si="0"/>
        <v>0.6000000000000005</v>
      </c>
      <c r="E71" s="205">
        <v>25</v>
      </c>
      <c r="F71" s="206">
        <v>35</v>
      </c>
      <c r="G71" s="802" t="s">
        <v>636</v>
      </c>
      <c r="H71" s="803"/>
      <c r="I71" s="450" t="s">
        <v>114</v>
      </c>
      <c r="J71" s="199" t="s">
        <v>114</v>
      </c>
      <c r="K71" s="203" t="s">
        <v>114</v>
      </c>
    </row>
    <row r="72" spans="1:11" ht="13.5" customHeight="1">
      <c r="A72" s="184" t="s">
        <v>28</v>
      </c>
      <c r="B72" s="207">
        <v>62.6</v>
      </c>
      <c r="C72" s="202">
        <v>97.1</v>
      </c>
      <c r="D72" s="192">
        <f t="shared" si="0"/>
        <v>34.49999999999999</v>
      </c>
      <c r="E72" s="205">
        <v>350</v>
      </c>
      <c r="F72" s="208"/>
      <c r="G72" s="802" t="s">
        <v>168</v>
      </c>
      <c r="H72" s="803"/>
      <c r="I72" s="450" t="s">
        <v>114</v>
      </c>
      <c r="J72" s="199" t="s">
        <v>114</v>
      </c>
      <c r="K72" s="203" t="s">
        <v>114</v>
      </c>
    </row>
    <row r="73" spans="1:11" ht="13.5" customHeight="1">
      <c r="A73" s="184" t="s">
        <v>29</v>
      </c>
      <c r="B73" s="209">
        <v>0.66</v>
      </c>
      <c r="C73" s="199">
        <v>0.66</v>
      </c>
      <c r="D73" s="192">
        <f t="shared" si="0"/>
        <v>0</v>
      </c>
      <c r="E73" s="210"/>
      <c r="F73" s="211"/>
      <c r="G73" s="885" t="s">
        <v>80</v>
      </c>
      <c r="H73" s="886"/>
      <c r="I73" s="450" t="s">
        <v>114</v>
      </c>
      <c r="J73" s="199" t="s">
        <v>114</v>
      </c>
      <c r="K73" s="203" t="s">
        <v>114</v>
      </c>
    </row>
    <row r="74" spans="1:11" ht="13.5" customHeight="1">
      <c r="A74" s="212" t="s">
        <v>30</v>
      </c>
      <c r="B74" s="213">
        <v>78.5</v>
      </c>
      <c r="C74" s="214">
        <v>72.8</v>
      </c>
      <c r="D74" s="305">
        <f t="shared" si="0"/>
        <v>-5.700000000000003</v>
      </c>
      <c r="E74" s="215"/>
      <c r="F74" s="216"/>
      <c r="G74" s="474"/>
      <c r="H74" s="475"/>
      <c r="I74" s="217"/>
      <c r="J74" s="214"/>
      <c r="K74" s="218"/>
    </row>
    <row r="75" ht="10.5">
      <c r="A75" s="121" t="s">
        <v>64</v>
      </c>
    </row>
    <row r="76" ht="10.5">
      <c r="A76" s="121" t="s">
        <v>65</v>
      </c>
    </row>
    <row r="77" ht="10.5">
      <c r="A77" s="121" t="s">
        <v>63</v>
      </c>
    </row>
    <row r="78" ht="10.5" customHeight="1">
      <c r="A78" s="121" t="s">
        <v>68</v>
      </c>
    </row>
  </sheetData>
  <sheetProtection/>
  <mergeCells count="42">
    <mergeCell ref="A37:A38"/>
    <mergeCell ref="B37:B38"/>
    <mergeCell ref="C37:C38"/>
    <mergeCell ref="A50:A51"/>
    <mergeCell ref="B50:B51"/>
    <mergeCell ref="C50:C51"/>
    <mergeCell ref="D50:D51"/>
    <mergeCell ref="E50:E51"/>
    <mergeCell ref="H50:H51"/>
    <mergeCell ref="J50:J51"/>
    <mergeCell ref="F50:F51"/>
    <mergeCell ref="G50:G51"/>
    <mergeCell ref="I50:I51"/>
    <mergeCell ref="H37:H38"/>
    <mergeCell ref="I37:I38"/>
    <mergeCell ref="G37:G38"/>
    <mergeCell ref="F37:F38"/>
    <mergeCell ref="D37:D38"/>
    <mergeCell ref="E37:E38"/>
    <mergeCell ref="C8:C9"/>
    <mergeCell ref="D17:D18"/>
    <mergeCell ref="E17:E18"/>
    <mergeCell ref="E8:E9"/>
    <mergeCell ref="I17:I18"/>
    <mergeCell ref="D8:D9"/>
    <mergeCell ref="F17:F18"/>
    <mergeCell ref="A8:A9"/>
    <mergeCell ref="H8:H9"/>
    <mergeCell ref="A17:A18"/>
    <mergeCell ref="B17:B18"/>
    <mergeCell ref="C17:C18"/>
    <mergeCell ref="B8:B9"/>
    <mergeCell ref="G17:G18"/>
    <mergeCell ref="H17:H18"/>
    <mergeCell ref="G8:G9"/>
    <mergeCell ref="F8:F9"/>
    <mergeCell ref="G68:H68"/>
    <mergeCell ref="G73:H73"/>
    <mergeCell ref="G72:H72"/>
    <mergeCell ref="G71:H71"/>
    <mergeCell ref="G70:H70"/>
    <mergeCell ref="G69:H69"/>
  </mergeCells>
  <printOptions/>
  <pageMargins left="0.4330708661417323" right="0.3937007874015748" top="0.5905511811023623" bottom="0.31496062992125984" header="0.4330708661417323" footer="0.1968503937007874"/>
  <pageSetup horizontalDpi="300" verticalDpi="300" orientation="portrait" paperSize="9" scale="81"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25.xml><?xml version="1.0" encoding="utf-8"?>
<worksheet xmlns="http://schemas.openxmlformats.org/spreadsheetml/2006/main" xmlns:r="http://schemas.openxmlformats.org/officeDocument/2006/relationships">
  <dimension ref="A1:M78"/>
  <sheetViews>
    <sheetView view="pageBreakPreview" zoomScale="145" zoomScaleSheetLayoutView="145" zoomScalePageLayoutView="0" workbookViewId="0" topLeftCell="D32">
      <selection activeCell="D21" sqref="D21"/>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859</v>
      </c>
      <c r="B4" s="7"/>
      <c r="G4" s="8" t="s">
        <v>51</v>
      </c>
      <c r="H4" s="9" t="s">
        <v>52</v>
      </c>
      <c r="I4" s="10" t="s">
        <v>53</v>
      </c>
      <c r="J4" s="11" t="s">
        <v>54</v>
      </c>
    </row>
    <row r="5" spans="7:10" ht="13.5" customHeight="1" thickTop="1">
      <c r="G5" s="12">
        <v>4226</v>
      </c>
      <c r="H5" s="13">
        <v>1274</v>
      </c>
      <c r="I5" s="14">
        <v>395</v>
      </c>
      <c r="J5" s="15">
        <v>5895</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9707</v>
      </c>
      <c r="C10" s="19">
        <v>9057</v>
      </c>
      <c r="D10" s="19">
        <v>650</v>
      </c>
      <c r="E10" s="19">
        <v>624</v>
      </c>
      <c r="F10" s="19">
        <v>487</v>
      </c>
      <c r="G10" s="19">
        <v>5798</v>
      </c>
      <c r="H10" s="20" t="s">
        <v>858</v>
      </c>
    </row>
    <row r="11" spans="1:8" ht="13.5" customHeight="1">
      <c r="A11" s="21" t="s">
        <v>857</v>
      </c>
      <c r="B11" s="22">
        <v>3</v>
      </c>
      <c r="C11" s="23">
        <v>3</v>
      </c>
      <c r="D11" s="465" t="s">
        <v>114</v>
      </c>
      <c r="E11" s="465" t="s">
        <v>114</v>
      </c>
      <c r="F11" s="23">
        <v>2</v>
      </c>
      <c r="G11" s="23">
        <v>2</v>
      </c>
      <c r="H11" s="25"/>
    </row>
    <row r="12" spans="1:8" ht="13.5" customHeight="1">
      <c r="A12" s="26" t="s">
        <v>856</v>
      </c>
      <c r="B12" s="27">
        <v>1</v>
      </c>
      <c r="C12" s="28">
        <v>1</v>
      </c>
      <c r="D12" s="28">
        <v>0</v>
      </c>
      <c r="E12" s="28">
        <v>0</v>
      </c>
      <c r="F12" s="28">
        <v>0</v>
      </c>
      <c r="G12" s="466" t="s">
        <v>114</v>
      </c>
      <c r="H12" s="29"/>
    </row>
    <row r="13" spans="1:8" ht="13.5" customHeight="1">
      <c r="A13" s="30" t="s">
        <v>1</v>
      </c>
      <c r="B13" s="31">
        <v>9703</v>
      </c>
      <c r="C13" s="31">
        <v>9053</v>
      </c>
      <c r="D13" s="31">
        <v>650</v>
      </c>
      <c r="E13" s="31">
        <v>624</v>
      </c>
      <c r="F13" s="33"/>
      <c r="G13" s="31">
        <v>5801</v>
      </c>
      <c r="H13" s="34"/>
    </row>
    <row r="14" spans="1:8" ht="13.5" customHeight="1">
      <c r="A14" s="35" t="s">
        <v>66</v>
      </c>
      <c r="B14" s="36"/>
      <c r="C14" s="36"/>
      <c r="D14" s="36"/>
      <c r="E14" s="36"/>
      <c r="F14" s="36"/>
      <c r="G14" s="36"/>
      <c r="H14" s="37"/>
    </row>
    <row r="15" ht="9.75" customHeight="1"/>
    <row r="16" ht="14.25">
      <c r="A16" s="16" t="s">
        <v>10</v>
      </c>
    </row>
    <row r="17" spans="9:12" ht="10.5">
      <c r="I17" s="5" t="s">
        <v>12</v>
      </c>
      <c r="K17" s="5"/>
      <c r="L17" s="5"/>
    </row>
    <row r="18" spans="1:9" ht="13.5" customHeight="1">
      <c r="A18" s="819" t="s">
        <v>0</v>
      </c>
      <c r="B18" s="821" t="s">
        <v>43</v>
      </c>
      <c r="C18" s="823" t="s">
        <v>44</v>
      </c>
      <c r="D18" s="823" t="s">
        <v>45</v>
      </c>
      <c r="E18" s="827" t="s">
        <v>46</v>
      </c>
      <c r="F18" s="823" t="s">
        <v>55</v>
      </c>
      <c r="G18" s="823" t="s">
        <v>11</v>
      </c>
      <c r="H18" s="827" t="s">
        <v>41</v>
      </c>
      <c r="I18" s="829" t="s">
        <v>8</v>
      </c>
    </row>
    <row r="19" spans="1:9" ht="13.5" customHeight="1" thickBot="1">
      <c r="A19" s="820"/>
      <c r="B19" s="822"/>
      <c r="C19" s="824"/>
      <c r="D19" s="824"/>
      <c r="E19" s="828"/>
      <c r="F19" s="832"/>
      <c r="G19" s="832"/>
      <c r="H19" s="831"/>
      <c r="I19" s="830"/>
    </row>
    <row r="20" spans="1:9" ht="13.5" customHeight="1" thickTop="1">
      <c r="A20" s="17" t="s">
        <v>76</v>
      </c>
      <c r="B20" s="38">
        <v>302</v>
      </c>
      <c r="C20" s="39">
        <v>328</v>
      </c>
      <c r="D20" s="39">
        <v>-26</v>
      </c>
      <c r="E20" s="39">
        <v>765</v>
      </c>
      <c r="F20" s="39">
        <v>80</v>
      </c>
      <c r="G20" s="39">
        <v>1556</v>
      </c>
      <c r="H20" s="39">
        <v>604</v>
      </c>
      <c r="I20" s="58" t="s">
        <v>75</v>
      </c>
    </row>
    <row r="21" spans="1:9" ht="13.5" customHeight="1">
      <c r="A21" s="21" t="s">
        <v>146</v>
      </c>
      <c r="B21" s="42">
        <v>116</v>
      </c>
      <c r="C21" s="43">
        <v>104</v>
      </c>
      <c r="D21" s="43">
        <v>13</v>
      </c>
      <c r="E21" s="43">
        <v>13</v>
      </c>
      <c r="F21" s="43">
        <v>2</v>
      </c>
      <c r="G21" s="381" t="s">
        <v>114</v>
      </c>
      <c r="H21" s="381" t="s">
        <v>114</v>
      </c>
      <c r="I21" s="47"/>
    </row>
    <row r="22" spans="1:9" ht="13.5" customHeight="1">
      <c r="A22" s="21" t="s">
        <v>168</v>
      </c>
      <c r="B22" s="42">
        <v>997</v>
      </c>
      <c r="C22" s="43">
        <v>935</v>
      </c>
      <c r="D22" s="43">
        <v>62</v>
      </c>
      <c r="E22" s="43">
        <v>62</v>
      </c>
      <c r="F22" s="43">
        <v>340</v>
      </c>
      <c r="G22" s="43">
        <v>6300</v>
      </c>
      <c r="H22" s="43">
        <v>5733</v>
      </c>
      <c r="I22" s="47"/>
    </row>
    <row r="23" spans="1:9" ht="13.5" customHeight="1">
      <c r="A23" s="21" t="s">
        <v>80</v>
      </c>
      <c r="B23" s="42">
        <v>33</v>
      </c>
      <c r="C23" s="43">
        <v>33</v>
      </c>
      <c r="D23" s="43">
        <v>0</v>
      </c>
      <c r="E23" s="43">
        <v>0</v>
      </c>
      <c r="F23" s="43">
        <v>20</v>
      </c>
      <c r="G23" s="43">
        <v>122</v>
      </c>
      <c r="H23" s="43">
        <v>122</v>
      </c>
      <c r="I23" s="47"/>
    </row>
    <row r="24" spans="1:9" ht="13.5" customHeight="1">
      <c r="A24" s="21" t="s">
        <v>142</v>
      </c>
      <c r="B24" s="42">
        <v>2762</v>
      </c>
      <c r="C24" s="43">
        <v>2538</v>
      </c>
      <c r="D24" s="43">
        <v>224</v>
      </c>
      <c r="E24" s="43">
        <v>224</v>
      </c>
      <c r="F24" s="43">
        <v>126</v>
      </c>
      <c r="G24" s="381" t="s">
        <v>114</v>
      </c>
      <c r="H24" s="381" t="s">
        <v>114</v>
      </c>
      <c r="I24" s="47"/>
    </row>
    <row r="25" spans="1:9" ht="13.5" customHeight="1">
      <c r="A25" s="21" t="s">
        <v>177</v>
      </c>
      <c r="B25" s="42">
        <v>1566</v>
      </c>
      <c r="C25" s="43">
        <v>1375</v>
      </c>
      <c r="D25" s="43">
        <v>191</v>
      </c>
      <c r="E25" s="43">
        <v>191</v>
      </c>
      <c r="F25" s="43">
        <v>193</v>
      </c>
      <c r="G25" s="381" t="s">
        <v>114</v>
      </c>
      <c r="H25" s="381" t="s">
        <v>114</v>
      </c>
      <c r="I25" s="47" t="s">
        <v>855</v>
      </c>
    </row>
    <row r="26" spans="1:9" ht="13.5" customHeight="1">
      <c r="A26" s="21" t="s">
        <v>139</v>
      </c>
      <c r="B26" s="42">
        <v>45</v>
      </c>
      <c r="C26" s="43">
        <v>44</v>
      </c>
      <c r="D26" s="43">
        <v>1</v>
      </c>
      <c r="E26" s="43">
        <v>1</v>
      </c>
      <c r="F26" s="43">
        <v>2</v>
      </c>
      <c r="G26" s="381" t="s">
        <v>114</v>
      </c>
      <c r="H26" s="381" t="s">
        <v>114</v>
      </c>
      <c r="I26" s="47"/>
    </row>
    <row r="27" spans="1:9" ht="13.5" customHeight="1">
      <c r="A27" s="21" t="s">
        <v>854</v>
      </c>
      <c r="B27" s="42">
        <v>11</v>
      </c>
      <c r="C27" s="43">
        <v>11</v>
      </c>
      <c r="D27" s="43">
        <v>1</v>
      </c>
      <c r="E27" s="43">
        <v>1</v>
      </c>
      <c r="F27" s="43">
        <v>7</v>
      </c>
      <c r="G27" s="381" t="s">
        <v>114</v>
      </c>
      <c r="H27" s="381" t="s">
        <v>114</v>
      </c>
      <c r="I27" s="47"/>
    </row>
    <row r="28" spans="1:9" ht="13.5" customHeight="1">
      <c r="A28" s="26" t="s">
        <v>140</v>
      </c>
      <c r="B28" s="59">
        <v>273</v>
      </c>
      <c r="C28" s="60">
        <v>267</v>
      </c>
      <c r="D28" s="60">
        <v>6</v>
      </c>
      <c r="E28" s="60">
        <v>6</v>
      </c>
      <c r="F28" s="60">
        <v>69</v>
      </c>
      <c r="G28" s="323" t="s">
        <v>114</v>
      </c>
      <c r="H28" s="323" t="s">
        <v>114</v>
      </c>
      <c r="I28" s="78"/>
    </row>
    <row r="29" spans="1:9" ht="13.5" customHeight="1">
      <c r="A29" s="30" t="s">
        <v>15</v>
      </c>
      <c r="B29" s="48"/>
      <c r="C29" s="49"/>
      <c r="D29" s="49"/>
      <c r="E29" s="50">
        <v>1255</v>
      </c>
      <c r="F29" s="51"/>
      <c r="G29" s="50">
        <v>7978</v>
      </c>
      <c r="H29" s="50"/>
      <c r="I29" s="52"/>
    </row>
    <row r="30" ht="10.5">
      <c r="A30" s="4" t="s">
        <v>60</v>
      </c>
    </row>
    <row r="31" ht="10.5">
      <c r="A31" s="4" t="s">
        <v>62</v>
      </c>
    </row>
    <row r="32" ht="10.5">
      <c r="A32" s="4" t="s">
        <v>49</v>
      </c>
    </row>
    <row r="33" ht="10.5">
      <c r="A33" s="4" t="s">
        <v>48</v>
      </c>
    </row>
    <row r="34" ht="9.75" customHeight="1"/>
    <row r="35" ht="14.25">
      <c r="A35" s="16" t="s">
        <v>13</v>
      </c>
    </row>
    <row r="36" spans="9:10" ht="10.5">
      <c r="I36" s="5" t="s">
        <v>12</v>
      </c>
      <c r="J36" s="5"/>
    </row>
    <row r="37" spans="1:9" ht="13.5" customHeight="1">
      <c r="A37" s="819" t="s">
        <v>14</v>
      </c>
      <c r="B37" s="821" t="s">
        <v>43</v>
      </c>
      <c r="C37" s="823" t="s">
        <v>44</v>
      </c>
      <c r="D37" s="823" t="s">
        <v>45</v>
      </c>
      <c r="E37" s="827" t="s">
        <v>46</v>
      </c>
      <c r="F37" s="823" t="s">
        <v>55</v>
      </c>
      <c r="G37" s="823" t="s">
        <v>11</v>
      </c>
      <c r="H37" s="827" t="s">
        <v>42</v>
      </c>
      <c r="I37" s="829" t="s">
        <v>8</v>
      </c>
    </row>
    <row r="38" spans="1:9" ht="13.5" customHeight="1" thickBot="1">
      <c r="A38" s="820"/>
      <c r="B38" s="822"/>
      <c r="C38" s="824"/>
      <c r="D38" s="824"/>
      <c r="E38" s="828"/>
      <c r="F38" s="832"/>
      <c r="G38" s="832"/>
      <c r="H38" s="831"/>
      <c r="I38" s="830"/>
    </row>
    <row r="39" spans="1:9" ht="13.5" customHeight="1" thickTop="1">
      <c r="A39" s="17" t="s">
        <v>457</v>
      </c>
      <c r="B39" s="38">
        <v>568</v>
      </c>
      <c r="C39" s="39">
        <v>535</v>
      </c>
      <c r="D39" s="39">
        <v>32</v>
      </c>
      <c r="E39" s="39">
        <v>32</v>
      </c>
      <c r="F39" s="380" t="s">
        <v>114</v>
      </c>
      <c r="G39" s="39">
        <v>144</v>
      </c>
      <c r="H39" s="39">
        <v>105</v>
      </c>
      <c r="I39" s="54"/>
    </row>
    <row r="40" spans="1:9" ht="13.5" customHeight="1">
      <c r="A40" s="21" t="s">
        <v>456</v>
      </c>
      <c r="B40" s="42">
        <v>153</v>
      </c>
      <c r="C40" s="43">
        <v>128</v>
      </c>
      <c r="D40" s="43">
        <v>25</v>
      </c>
      <c r="E40" s="43">
        <v>25</v>
      </c>
      <c r="F40" s="381" t="s">
        <v>114</v>
      </c>
      <c r="G40" s="381" t="s">
        <v>114</v>
      </c>
      <c r="H40" s="381" t="s">
        <v>114</v>
      </c>
      <c r="I40" s="47"/>
    </row>
    <row r="41" spans="1:9" ht="13.5" customHeight="1">
      <c r="A41" s="21" t="s">
        <v>317</v>
      </c>
      <c r="B41" s="42">
        <v>989</v>
      </c>
      <c r="C41" s="43">
        <v>842</v>
      </c>
      <c r="D41" s="43">
        <v>148</v>
      </c>
      <c r="E41" s="43">
        <v>148</v>
      </c>
      <c r="F41" s="381" t="s">
        <v>114</v>
      </c>
      <c r="G41" s="43">
        <v>2084</v>
      </c>
      <c r="H41" s="43">
        <v>233</v>
      </c>
      <c r="I41" s="47"/>
    </row>
    <row r="42" spans="1:9" ht="13.5" customHeight="1">
      <c r="A42" s="21" t="s">
        <v>90</v>
      </c>
      <c r="B42" s="42">
        <v>66</v>
      </c>
      <c r="C42" s="43">
        <v>64</v>
      </c>
      <c r="D42" s="43">
        <v>2</v>
      </c>
      <c r="E42" s="43">
        <v>2</v>
      </c>
      <c r="F42" s="381" t="s">
        <v>114</v>
      </c>
      <c r="G42" s="381" t="s">
        <v>114</v>
      </c>
      <c r="H42" s="381" t="s">
        <v>114</v>
      </c>
      <c r="I42" s="47"/>
    </row>
    <row r="43" spans="1:9" ht="13.5" customHeight="1">
      <c r="A43" s="21" t="s">
        <v>155</v>
      </c>
      <c r="B43" s="42">
        <v>12495</v>
      </c>
      <c r="C43" s="43">
        <v>12228</v>
      </c>
      <c r="D43" s="43">
        <v>267</v>
      </c>
      <c r="E43" s="43">
        <v>267</v>
      </c>
      <c r="F43" s="43">
        <v>3040</v>
      </c>
      <c r="G43" s="381" t="s">
        <v>114</v>
      </c>
      <c r="H43" s="381" t="s">
        <v>114</v>
      </c>
      <c r="I43" s="47" t="s">
        <v>853</v>
      </c>
    </row>
    <row r="44" spans="1:9" ht="13.5" customHeight="1">
      <c r="A44" s="21" t="s">
        <v>455</v>
      </c>
      <c r="B44" s="42">
        <v>692</v>
      </c>
      <c r="C44" s="43">
        <v>572</v>
      </c>
      <c r="D44" s="43">
        <v>120</v>
      </c>
      <c r="E44" s="43">
        <v>120</v>
      </c>
      <c r="F44" s="381" t="s">
        <v>114</v>
      </c>
      <c r="G44" s="43">
        <v>435</v>
      </c>
      <c r="H44" s="43">
        <v>50</v>
      </c>
      <c r="I44" s="47"/>
    </row>
    <row r="45" spans="1:9" ht="13.5" customHeight="1">
      <c r="A45" s="21" t="s">
        <v>852</v>
      </c>
      <c r="B45" s="42">
        <v>262</v>
      </c>
      <c r="C45" s="43">
        <v>234</v>
      </c>
      <c r="D45" s="43">
        <v>28</v>
      </c>
      <c r="E45" s="43">
        <v>28</v>
      </c>
      <c r="F45" s="381" t="s">
        <v>114</v>
      </c>
      <c r="G45" s="381" t="s">
        <v>114</v>
      </c>
      <c r="H45" s="381" t="s">
        <v>114</v>
      </c>
      <c r="I45" s="47"/>
    </row>
    <row r="46" spans="1:9" ht="13.5" customHeight="1">
      <c r="A46" s="26" t="s">
        <v>851</v>
      </c>
      <c r="B46" s="59">
        <v>190840</v>
      </c>
      <c r="C46" s="60">
        <v>184041</v>
      </c>
      <c r="D46" s="60">
        <v>6799</v>
      </c>
      <c r="E46" s="60">
        <v>6799</v>
      </c>
      <c r="F46" s="332">
        <v>1283</v>
      </c>
      <c r="G46" s="323" t="s">
        <v>114</v>
      </c>
      <c r="H46" s="323" t="s">
        <v>114</v>
      </c>
      <c r="I46" s="78" t="s">
        <v>869</v>
      </c>
    </row>
    <row r="47" spans="1:9" ht="13.5" customHeight="1">
      <c r="A47" s="30" t="s">
        <v>16</v>
      </c>
      <c r="B47" s="48"/>
      <c r="C47" s="49"/>
      <c r="D47" s="49"/>
      <c r="E47" s="50">
        <f>SUM(E39:E46)</f>
        <v>7421</v>
      </c>
      <c r="F47" s="51"/>
      <c r="G47" s="50">
        <f>SUM(G39:G46)</f>
        <v>2663</v>
      </c>
      <c r="H47" s="50">
        <f>SUM(H39:H46)</f>
        <v>388</v>
      </c>
      <c r="I47" s="63"/>
    </row>
    <row r="48" ht="9.75" customHeight="1">
      <c r="A48" s="64"/>
    </row>
    <row r="49" ht="14.25">
      <c r="A49" s="16" t="s">
        <v>56</v>
      </c>
    </row>
    <row r="50" ht="10.5">
      <c r="J50" s="5" t="s">
        <v>12</v>
      </c>
    </row>
    <row r="51" spans="1:10" ht="13.5" customHeight="1">
      <c r="A51" s="825" t="s">
        <v>17</v>
      </c>
      <c r="B51" s="821" t="s">
        <v>19</v>
      </c>
      <c r="C51" s="823" t="s">
        <v>47</v>
      </c>
      <c r="D51" s="823" t="s">
        <v>20</v>
      </c>
      <c r="E51" s="823" t="s">
        <v>21</v>
      </c>
      <c r="F51" s="823" t="s">
        <v>22</v>
      </c>
      <c r="G51" s="827" t="s">
        <v>23</v>
      </c>
      <c r="H51" s="827" t="s">
        <v>24</v>
      </c>
      <c r="I51" s="827" t="s">
        <v>59</v>
      </c>
      <c r="J51" s="829" t="s">
        <v>8</v>
      </c>
    </row>
    <row r="52" spans="1:10" ht="13.5" customHeight="1" thickBot="1">
      <c r="A52" s="826"/>
      <c r="B52" s="822"/>
      <c r="C52" s="824"/>
      <c r="D52" s="824"/>
      <c r="E52" s="824"/>
      <c r="F52" s="824"/>
      <c r="G52" s="828"/>
      <c r="H52" s="828"/>
      <c r="I52" s="831"/>
      <c r="J52" s="830"/>
    </row>
    <row r="53" spans="1:10" ht="13.5" customHeight="1" thickTop="1">
      <c r="A53" s="17" t="s">
        <v>939</v>
      </c>
      <c r="B53" s="467" t="s">
        <v>125</v>
      </c>
      <c r="C53" s="39">
        <v>10</v>
      </c>
      <c r="D53" s="39">
        <v>5</v>
      </c>
      <c r="E53" s="380" t="s">
        <v>114</v>
      </c>
      <c r="F53" s="380" t="s">
        <v>114</v>
      </c>
      <c r="G53" s="380" t="s">
        <v>114</v>
      </c>
      <c r="H53" s="380" t="s">
        <v>114</v>
      </c>
      <c r="I53" s="380" t="s">
        <v>114</v>
      </c>
      <c r="J53" s="58"/>
    </row>
    <row r="54" spans="1:10" ht="13.5" customHeight="1">
      <c r="A54" s="68" t="s">
        <v>18</v>
      </c>
      <c r="B54" s="69"/>
      <c r="C54" s="51"/>
      <c r="D54" s="50"/>
      <c r="E54" s="50"/>
      <c r="F54" s="50"/>
      <c r="G54" s="50"/>
      <c r="H54" s="50"/>
      <c r="I54" s="50"/>
      <c r="J54" s="52"/>
    </row>
    <row r="55" ht="10.5">
      <c r="A55" s="4" t="s">
        <v>61</v>
      </c>
    </row>
    <row r="56" ht="9.75" customHeight="1"/>
    <row r="57" ht="14.25">
      <c r="A57" s="16" t="s">
        <v>39</v>
      </c>
    </row>
    <row r="58" ht="10.5">
      <c r="D58" s="5" t="s">
        <v>12</v>
      </c>
    </row>
    <row r="59" spans="1:4" ht="21.75" thickBot="1">
      <c r="A59" s="71" t="s">
        <v>34</v>
      </c>
      <c r="B59" s="72" t="s">
        <v>69</v>
      </c>
      <c r="C59" s="73" t="s">
        <v>70</v>
      </c>
      <c r="D59" s="74" t="s">
        <v>50</v>
      </c>
    </row>
    <row r="60" spans="1:4" ht="13.5" customHeight="1" thickTop="1">
      <c r="A60" s="75" t="s">
        <v>35</v>
      </c>
      <c r="B60" s="38">
        <v>841</v>
      </c>
      <c r="C60" s="39">
        <v>726</v>
      </c>
      <c r="D60" s="65">
        <v>-115</v>
      </c>
    </row>
    <row r="61" spans="1:4" ht="13.5" customHeight="1">
      <c r="A61" s="76" t="s">
        <v>36</v>
      </c>
      <c r="B61" s="42">
        <v>219</v>
      </c>
      <c r="C61" s="43">
        <v>269</v>
      </c>
      <c r="D61" s="47">
        <v>50</v>
      </c>
    </row>
    <row r="62" spans="1:4" ht="13.5" customHeight="1">
      <c r="A62" s="77" t="s">
        <v>37</v>
      </c>
      <c r="B62" s="59">
        <v>1743</v>
      </c>
      <c r="C62" s="60">
        <v>1773</v>
      </c>
      <c r="D62" s="78">
        <v>30</v>
      </c>
    </row>
    <row r="63" spans="1:4" ht="13.5" customHeight="1">
      <c r="A63" s="79" t="s">
        <v>38</v>
      </c>
      <c r="B63" s="80">
        <v>2802</v>
      </c>
      <c r="C63" s="50">
        <v>2768</v>
      </c>
      <c r="D63" s="468">
        <v>-34</v>
      </c>
    </row>
    <row r="64" spans="1:4" ht="10.5">
      <c r="A64" s="4" t="s">
        <v>58</v>
      </c>
      <c r="B64" s="81"/>
      <c r="C64" s="81"/>
      <c r="D64" s="81"/>
    </row>
    <row r="65" spans="1:4" ht="9.75" customHeight="1">
      <c r="A65" s="82"/>
      <c r="B65" s="81"/>
      <c r="C65" s="81"/>
      <c r="D65" s="81"/>
    </row>
    <row r="66" ht="14.25">
      <c r="A66" s="16" t="s">
        <v>57</v>
      </c>
    </row>
    <row r="67" ht="10.5" customHeight="1">
      <c r="A67" s="16"/>
    </row>
    <row r="68" spans="1:11" ht="21.75" thickBot="1">
      <c r="A68" s="71" t="s">
        <v>33</v>
      </c>
      <c r="B68" s="72" t="s">
        <v>69</v>
      </c>
      <c r="C68" s="73" t="s">
        <v>70</v>
      </c>
      <c r="D68" s="73" t="s">
        <v>50</v>
      </c>
      <c r="E68" s="83" t="s">
        <v>31</v>
      </c>
      <c r="F68" s="74" t="s">
        <v>32</v>
      </c>
      <c r="G68" s="834" t="s">
        <v>40</v>
      </c>
      <c r="H68" s="835"/>
      <c r="I68" s="72" t="s">
        <v>69</v>
      </c>
      <c r="J68" s="73" t="s">
        <v>70</v>
      </c>
      <c r="K68" s="74" t="s">
        <v>50</v>
      </c>
    </row>
    <row r="69" spans="1:11" ht="13.5" customHeight="1" thickTop="1">
      <c r="A69" s="75" t="s">
        <v>25</v>
      </c>
      <c r="B69" s="84">
        <v>8.94</v>
      </c>
      <c r="C69" s="85">
        <v>10.58</v>
      </c>
      <c r="D69" s="85">
        <v>1.64</v>
      </c>
      <c r="E69" s="86">
        <v>-14.49</v>
      </c>
      <c r="F69" s="87">
        <v>20</v>
      </c>
      <c r="G69" s="857" t="s">
        <v>76</v>
      </c>
      <c r="H69" s="858"/>
      <c r="I69" s="388" t="s">
        <v>114</v>
      </c>
      <c r="J69" s="389" t="s">
        <v>114</v>
      </c>
      <c r="K69" s="390" t="s">
        <v>114</v>
      </c>
    </row>
    <row r="70" spans="1:11" ht="13.5" customHeight="1">
      <c r="A70" s="76" t="s">
        <v>26</v>
      </c>
      <c r="B70" s="91">
        <v>32.47</v>
      </c>
      <c r="C70" s="92">
        <v>32.01</v>
      </c>
      <c r="D70" s="92">
        <v>-0.46</v>
      </c>
      <c r="E70" s="93">
        <v>-19.49</v>
      </c>
      <c r="F70" s="94">
        <v>40</v>
      </c>
      <c r="G70" s="855" t="s">
        <v>146</v>
      </c>
      <c r="H70" s="856"/>
      <c r="I70" s="91" t="s">
        <v>114</v>
      </c>
      <c r="J70" s="99" t="s">
        <v>114</v>
      </c>
      <c r="K70" s="340" t="s">
        <v>114</v>
      </c>
    </row>
    <row r="71" spans="1:11" ht="13.5" customHeight="1">
      <c r="A71" s="76" t="s">
        <v>27</v>
      </c>
      <c r="B71" s="98">
        <v>12.6</v>
      </c>
      <c r="C71" s="99">
        <v>13.1</v>
      </c>
      <c r="D71" s="99">
        <v>0.5</v>
      </c>
      <c r="E71" s="100">
        <v>25</v>
      </c>
      <c r="F71" s="101">
        <v>35</v>
      </c>
      <c r="G71" s="855" t="s">
        <v>168</v>
      </c>
      <c r="H71" s="856"/>
      <c r="I71" s="91" t="s">
        <v>114</v>
      </c>
      <c r="J71" s="99" t="s">
        <v>114</v>
      </c>
      <c r="K71" s="340" t="s">
        <v>114</v>
      </c>
    </row>
    <row r="72" spans="1:11" ht="13.5" customHeight="1">
      <c r="A72" s="76" t="s">
        <v>28</v>
      </c>
      <c r="B72" s="102">
        <v>70.9</v>
      </c>
      <c r="C72" s="99">
        <v>56</v>
      </c>
      <c r="D72" s="99">
        <v>-14.9</v>
      </c>
      <c r="E72" s="100">
        <v>350</v>
      </c>
      <c r="F72" s="103"/>
      <c r="G72" s="855" t="s">
        <v>80</v>
      </c>
      <c r="H72" s="856"/>
      <c r="I72" s="91" t="s">
        <v>114</v>
      </c>
      <c r="J72" s="99" t="s">
        <v>114</v>
      </c>
      <c r="K72" s="340" t="s">
        <v>114</v>
      </c>
    </row>
    <row r="73" spans="1:11" ht="13.5" customHeight="1">
      <c r="A73" s="76" t="s">
        <v>29</v>
      </c>
      <c r="B73" s="104">
        <v>0.77</v>
      </c>
      <c r="C73" s="92">
        <v>0.76</v>
      </c>
      <c r="D73" s="92">
        <v>-0.01</v>
      </c>
      <c r="E73" s="105"/>
      <c r="F73" s="106"/>
      <c r="G73" s="855"/>
      <c r="H73" s="856"/>
      <c r="I73" s="91"/>
      <c r="J73" s="99"/>
      <c r="K73" s="340"/>
    </row>
    <row r="74" spans="1:11" ht="13.5" customHeight="1">
      <c r="A74" s="301" t="s">
        <v>30</v>
      </c>
      <c r="B74" s="302">
        <v>86.9</v>
      </c>
      <c r="C74" s="303">
        <v>86.7</v>
      </c>
      <c r="D74" s="303">
        <v>-0.2</v>
      </c>
      <c r="E74" s="113"/>
      <c r="F74" s="114"/>
      <c r="G74" s="853"/>
      <c r="H74" s="854"/>
      <c r="I74" s="341"/>
      <c r="J74" s="303"/>
      <c r="K74" s="342"/>
    </row>
    <row r="75" ht="10.5">
      <c r="A75" s="4" t="s">
        <v>64</v>
      </c>
    </row>
    <row r="76" ht="10.5">
      <c r="A76" s="4" t="s">
        <v>65</v>
      </c>
    </row>
    <row r="77" ht="10.5">
      <c r="A77" s="4" t="s">
        <v>63</v>
      </c>
    </row>
    <row r="78" ht="10.5" customHeight="1">
      <c r="A78" s="4" t="s">
        <v>68</v>
      </c>
    </row>
  </sheetData>
  <sheetProtection/>
  <mergeCells count="43">
    <mergeCell ref="G68:H68"/>
    <mergeCell ref="G74:H74"/>
    <mergeCell ref="G73:H73"/>
    <mergeCell ref="G72:H72"/>
    <mergeCell ref="G71:H71"/>
    <mergeCell ref="G70:H70"/>
    <mergeCell ref="G69:H69"/>
    <mergeCell ref="B8:B9"/>
    <mergeCell ref="G18:G19"/>
    <mergeCell ref="H18:H19"/>
    <mergeCell ref="G8:G9"/>
    <mergeCell ref="F8:F9"/>
    <mergeCell ref="A8:A9"/>
    <mergeCell ref="H8:H9"/>
    <mergeCell ref="A18:A19"/>
    <mergeCell ref="B18:B19"/>
    <mergeCell ref="C18:C19"/>
    <mergeCell ref="F37:F38"/>
    <mergeCell ref="D37:D38"/>
    <mergeCell ref="E37:E38"/>
    <mergeCell ref="I18:I19"/>
    <mergeCell ref="D8:D9"/>
    <mergeCell ref="C8:C9"/>
    <mergeCell ref="D18:D19"/>
    <mergeCell ref="E18:E19"/>
    <mergeCell ref="E8:E9"/>
    <mergeCell ref="F18:F19"/>
    <mergeCell ref="D51:D52"/>
    <mergeCell ref="E51:E52"/>
    <mergeCell ref="H51:H52"/>
    <mergeCell ref="J51:J52"/>
    <mergeCell ref="H37:H38"/>
    <mergeCell ref="I37:I38"/>
    <mergeCell ref="F51:F52"/>
    <mergeCell ref="G51:G52"/>
    <mergeCell ref="I51:I52"/>
    <mergeCell ref="G37:G38"/>
    <mergeCell ref="A37:A38"/>
    <mergeCell ref="B37:B38"/>
    <mergeCell ref="C37:C38"/>
    <mergeCell ref="A51:A52"/>
    <mergeCell ref="B51:B52"/>
    <mergeCell ref="C51:C52"/>
  </mergeCells>
  <printOptions/>
  <pageMargins left="0.4330708661417323" right="0.3937007874015748" top="0.5905511811023623" bottom="0.31496062992125984" header="0.4330708661417323" footer="0.1968503937007874"/>
  <pageSetup horizontalDpi="300" verticalDpi="300" orientation="portrait" paperSize="9" scale="81"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26.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A37">
      <selection activeCell="E40" sqref="E40"/>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463</v>
      </c>
      <c r="B4" s="124"/>
      <c r="G4" s="125" t="s">
        <v>51</v>
      </c>
      <c r="H4" s="126" t="s">
        <v>52</v>
      </c>
      <c r="I4" s="127" t="s">
        <v>53</v>
      </c>
      <c r="J4" s="128" t="s">
        <v>54</v>
      </c>
    </row>
    <row r="5" spans="7:10" ht="13.5" customHeight="1" thickTop="1">
      <c r="G5" s="129">
        <v>1736</v>
      </c>
      <c r="H5" s="130">
        <v>770</v>
      </c>
      <c r="I5" s="131">
        <v>206</v>
      </c>
      <c r="J5" s="132">
        <v>2712</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3834</v>
      </c>
      <c r="C10" s="136">
        <v>3517</v>
      </c>
      <c r="D10" s="136">
        <v>317</v>
      </c>
      <c r="E10" s="136">
        <v>313</v>
      </c>
      <c r="F10" s="136">
        <v>37</v>
      </c>
      <c r="G10" s="136">
        <v>3508</v>
      </c>
      <c r="H10" s="137" t="s">
        <v>462</v>
      </c>
    </row>
    <row r="11" spans="1:8" ht="13.5" customHeight="1">
      <c r="A11" s="138" t="s">
        <v>1</v>
      </c>
      <c r="B11" s="139">
        <v>3834</v>
      </c>
      <c r="C11" s="140">
        <v>3517</v>
      </c>
      <c r="D11" s="140">
        <v>317</v>
      </c>
      <c r="E11" s="140">
        <v>313</v>
      </c>
      <c r="F11" s="141"/>
      <c r="G11" s="140">
        <v>3508</v>
      </c>
      <c r="H11" s="142"/>
    </row>
    <row r="12" spans="1:8" ht="13.5" customHeight="1">
      <c r="A12" s="143" t="s">
        <v>66</v>
      </c>
      <c r="B12" s="144"/>
      <c r="C12" s="144"/>
      <c r="D12" s="144"/>
      <c r="E12" s="144"/>
      <c r="F12" s="144"/>
      <c r="G12" s="144"/>
      <c r="H12" s="145"/>
    </row>
    <row r="13" ht="9.75" customHeight="1"/>
    <row r="14" ht="14.25">
      <c r="A14" s="133" t="s">
        <v>10</v>
      </c>
    </row>
    <row r="15" spans="9:12" ht="10.5">
      <c r="I15" s="122" t="s">
        <v>12</v>
      </c>
      <c r="K15" s="122"/>
      <c r="L15" s="122"/>
    </row>
    <row r="16" spans="1:9" ht="13.5" customHeight="1">
      <c r="A16" s="789" t="s">
        <v>0</v>
      </c>
      <c r="B16" s="791" t="s">
        <v>43</v>
      </c>
      <c r="C16" s="793" t="s">
        <v>44</v>
      </c>
      <c r="D16" s="793" t="s">
        <v>45</v>
      </c>
      <c r="E16" s="799" t="s">
        <v>46</v>
      </c>
      <c r="F16" s="793" t="s">
        <v>55</v>
      </c>
      <c r="G16" s="793" t="s">
        <v>11</v>
      </c>
      <c r="H16" s="799" t="s">
        <v>41</v>
      </c>
      <c r="I16" s="797" t="s">
        <v>8</v>
      </c>
    </row>
    <row r="17" spans="1:9" ht="13.5" customHeight="1" thickBot="1">
      <c r="A17" s="790"/>
      <c r="B17" s="792"/>
      <c r="C17" s="794"/>
      <c r="D17" s="794"/>
      <c r="E17" s="800"/>
      <c r="F17" s="805"/>
      <c r="G17" s="805"/>
      <c r="H17" s="801"/>
      <c r="I17" s="798"/>
    </row>
    <row r="18" spans="1:9" ht="13.5" customHeight="1" thickTop="1">
      <c r="A18" s="134" t="s">
        <v>76</v>
      </c>
      <c r="B18" s="146">
        <v>171</v>
      </c>
      <c r="C18" s="147">
        <v>182</v>
      </c>
      <c r="D18" s="147">
        <v>-11</v>
      </c>
      <c r="E18" s="147">
        <v>464</v>
      </c>
      <c r="F18" s="147">
        <v>53</v>
      </c>
      <c r="G18" s="147">
        <v>746</v>
      </c>
      <c r="H18" s="147">
        <v>269</v>
      </c>
      <c r="I18" s="149" t="s">
        <v>75</v>
      </c>
    </row>
    <row r="19" spans="1:9" ht="13.5" customHeight="1">
      <c r="A19" s="134" t="s">
        <v>187</v>
      </c>
      <c r="B19" s="150">
        <v>2323</v>
      </c>
      <c r="C19" s="151">
        <v>2536</v>
      </c>
      <c r="D19" s="151">
        <v>-213</v>
      </c>
      <c r="E19" s="151">
        <v>537</v>
      </c>
      <c r="F19" s="151">
        <v>274</v>
      </c>
      <c r="G19" s="151">
        <v>2018</v>
      </c>
      <c r="H19" s="151">
        <v>1231</v>
      </c>
      <c r="I19" s="149" t="s">
        <v>75</v>
      </c>
    </row>
    <row r="20" spans="1:9" ht="13.5" customHeight="1">
      <c r="A20" s="134" t="s">
        <v>461</v>
      </c>
      <c r="B20" s="150">
        <v>161</v>
      </c>
      <c r="C20" s="151">
        <v>112</v>
      </c>
      <c r="D20" s="151">
        <v>49</v>
      </c>
      <c r="E20" s="151">
        <v>49</v>
      </c>
      <c r="F20" s="326" t="s">
        <v>73</v>
      </c>
      <c r="G20" s="326" t="s">
        <v>73</v>
      </c>
      <c r="H20" s="326" t="s">
        <v>73</v>
      </c>
      <c r="I20" s="149"/>
    </row>
    <row r="21" spans="1:9" ht="13.5" customHeight="1">
      <c r="A21" s="134" t="s">
        <v>453</v>
      </c>
      <c r="B21" s="150">
        <v>20</v>
      </c>
      <c r="C21" s="151">
        <v>20</v>
      </c>
      <c r="D21" s="326" t="s">
        <v>114</v>
      </c>
      <c r="E21" s="326" t="s">
        <v>114</v>
      </c>
      <c r="F21" s="151">
        <v>11</v>
      </c>
      <c r="G21" s="151">
        <v>71</v>
      </c>
      <c r="H21" s="151">
        <v>61</v>
      </c>
      <c r="I21" s="149"/>
    </row>
    <row r="22" spans="1:9" ht="13.5" customHeight="1">
      <c r="A22" s="134" t="s">
        <v>452</v>
      </c>
      <c r="B22" s="150">
        <v>515</v>
      </c>
      <c r="C22" s="151">
        <v>513</v>
      </c>
      <c r="D22" s="151">
        <v>2</v>
      </c>
      <c r="E22" s="151">
        <v>2</v>
      </c>
      <c r="F22" s="151">
        <v>14</v>
      </c>
      <c r="G22" s="151">
        <v>531</v>
      </c>
      <c r="H22" s="151">
        <v>796</v>
      </c>
      <c r="I22" s="149"/>
    </row>
    <row r="23" spans="1:9" ht="13.5" customHeight="1">
      <c r="A23" s="134" t="s">
        <v>168</v>
      </c>
      <c r="B23" s="150">
        <v>441</v>
      </c>
      <c r="C23" s="151">
        <v>430</v>
      </c>
      <c r="D23" s="151">
        <v>11</v>
      </c>
      <c r="E23" s="151">
        <v>11</v>
      </c>
      <c r="F23" s="151">
        <v>171</v>
      </c>
      <c r="G23" s="151">
        <v>2981</v>
      </c>
      <c r="H23" s="151">
        <v>2745</v>
      </c>
      <c r="I23" s="149"/>
    </row>
    <row r="24" spans="1:9" ht="13.5" customHeight="1">
      <c r="A24" s="134" t="s">
        <v>140</v>
      </c>
      <c r="B24" s="150">
        <v>93</v>
      </c>
      <c r="C24" s="151">
        <v>89</v>
      </c>
      <c r="D24" s="151">
        <v>3</v>
      </c>
      <c r="E24" s="151">
        <v>3</v>
      </c>
      <c r="F24" s="151">
        <v>17</v>
      </c>
      <c r="G24" s="326" t="s">
        <v>114</v>
      </c>
      <c r="H24" s="326" t="s">
        <v>114</v>
      </c>
      <c r="I24" s="149"/>
    </row>
    <row r="25" spans="1:9" ht="13.5" customHeight="1">
      <c r="A25" s="154" t="s">
        <v>139</v>
      </c>
      <c r="B25" s="155">
        <v>6</v>
      </c>
      <c r="C25" s="156">
        <v>6</v>
      </c>
      <c r="D25" s="310" t="s">
        <v>114</v>
      </c>
      <c r="E25" s="310" t="s">
        <v>114</v>
      </c>
      <c r="F25" s="310" t="s">
        <v>114</v>
      </c>
      <c r="G25" s="310" t="s">
        <v>114</v>
      </c>
      <c r="H25" s="310" t="s">
        <v>114</v>
      </c>
      <c r="I25" s="157"/>
    </row>
    <row r="26" spans="1:9" ht="13.5" customHeight="1">
      <c r="A26" s="154" t="s">
        <v>142</v>
      </c>
      <c r="B26" s="155">
        <v>966</v>
      </c>
      <c r="C26" s="156">
        <v>894</v>
      </c>
      <c r="D26" s="156">
        <v>72</v>
      </c>
      <c r="E26" s="156">
        <v>72</v>
      </c>
      <c r="F26" s="156">
        <v>48</v>
      </c>
      <c r="G26" s="310" t="s">
        <v>114</v>
      </c>
      <c r="H26" s="310" t="s">
        <v>114</v>
      </c>
      <c r="I26" s="157" t="s">
        <v>460</v>
      </c>
    </row>
    <row r="27" spans="1:9" ht="13.5" customHeight="1">
      <c r="A27" s="158" t="s">
        <v>177</v>
      </c>
      <c r="B27" s="159">
        <v>517</v>
      </c>
      <c r="C27" s="160">
        <v>500</v>
      </c>
      <c r="D27" s="160">
        <v>17</v>
      </c>
      <c r="E27" s="160">
        <v>17</v>
      </c>
      <c r="F27" s="160">
        <v>82</v>
      </c>
      <c r="G27" s="323" t="s">
        <v>114</v>
      </c>
      <c r="H27" s="323" t="s">
        <v>114</v>
      </c>
      <c r="I27" s="161" t="s">
        <v>459</v>
      </c>
    </row>
    <row r="28" spans="1:9" ht="13.5" customHeight="1">
      <c r="A28" s="138" t="s">
        <v>15</v>
      </c>
      <c r="B28" s="162"/>
      <c r="C28" s="163"/>
      <c r="D28" s="163"/>
      <c r="E28" s="164">
        <v>1155</v>
      </c>
      <c r="F28" s="165"/>
      <c r="G28" s="164">
        <v>6347</v>
      </c>
      <c r="H28" s="164">
        <v>5102</v>
      </c>
      <c r="I28" s="166"/>
    </row>
    <row r="29" ht="10.5">
      <c r="A29" s="121" t="s">
        <v>60</v>
      </c>
    </row>
    <row r="30" ht="10.5">
      <c r="A30" s="121" t="s">
        <v>62</v>
      </c>
    </row>
    <row r="31" ht="10.5">
      <c r="A31" s="121" t="s">
        <v>49</v>
      </c>
    </row>
    <row r="32" ht="10.5">
      <c r="A32" s="121" t="s">
        <v>48</v>
      </c>
    </row>
    <row r="33" ht="9.75" customHeight="1"/>
    <row r="34" ht="14.25">
      <c r="A34" s="133" t="s">
        <v>13</v>
      </c>
    </row>
    <row r="35" spans="9:10" ht="10.5">
      <c r="I35" s="122" t="s">
        <v>12</v>
      </c>
      <c r="J35" s="122"/>
    </row>
    <row r="36" spans="1:9" ht="13.5" customHeight="1">
      <c r="A36" s="789" t="s">
        <v>14</v>
      </c>
      <c r="B36" s="791" t="s">
        <v>43</v>
      </c>
      <c r="C36" s="793" t="s">
        <v>44</v>
      </c>
      <c r="D36" s="793" t="s">
        <v>45</v>
      </c>
      <c r="E36" s="799" t="s">
        <v>46</v>
      </c>
      <c r="F36" s="793" t="s">
        <v>55</v>
      </c>
      <c r="G36" s="793" t="s">
        <v>11</v>
      </c>
      <c r="H36" s="799" t="s">
        <v>42</v>
      </c>
      <c r="I36" s="797" t="s">
        <v>8</v>
      </c>
    </row>
    <row r="37" spans="1:9" ht="13.5" customHeight="1" thickBot="1">
      <c r="A37" s="790"/>
      <c r="B37" s="792"/>
      <c r="C37" s="794"/>
      <c r="D37" s="794"/>
      <c r="E37" s="800"/>
      <c r="F37" s="805"/>
      <c r="G37" s="805"/>
      <c r="H37" s="801"/>
      <c r="I37" s="798"/>
    </row>
    <row r="38" spans="1:9" ht="13.5" customHeight="1" thickTop="1">
      <c r="A38" s="134" t="s">
        <v>317</v>
      </c>
      <c r="B38" s="146">
        <v>989</v>
      </c>
      <c r="C38" s="147">
        <v>842</v>
      </c>
      <c r="D38" s="147">
        <v>148</v>
      </c>
      <c r="E38" s="147">
        <v>148</v>
      </c>
      <c r="F38" s="309" t="s">
        <v>114</v>
      </c>
      <c r="G38" s="147">
        <v>2084</v>
      </c>
      <c r="H38" s="147">
        <v>65</v>
      </c>
      <c r="I38" s="167"/>
    </row>
    <row r="39" spans="1:9" ht="13.5" customHeight="1">
      <c r="A39" s="169" t="s">
        <v>458</v>
      </c>
      <c r="B39" s="170">
        <v>973</v>
      </c>
      <c r="C39" s="171">
        <v>806</v>
      </c>
      <c r="D39" s="171">
        <v>168</v>
      </c>
      <c r="E39" s="171">
        <v>168</v>
      </c>
      <c r="F39" s="386" t="s">
        <v>114</v>
      </c>
      <c r="G39" s="171">
        <v>4633</v>
      </c>
      <c r="H39" s="171">
        <v>185</v>
      </c>
      <c r="I39" s="298"/>
    </row>
    <row r="40" spans="1:9" ht="13.5" customHeight="1">
      <c r="A40" s="154" t="s">
        <v>90</v>
      </c>
      <c r="B40" s="155">
        <v>66</v>
      </c>
      <c r="C40" s="156">
        <v>64</v>
      </c>
      <c r="D40" s="156">
        <v>2</v>
      </c>
      <c r="E40" s="156">
        <v>2</v>
      </c>
      <c r="F40" s="310" t="s">
        <v>114</v>
      </c>
      <c r="G40" s="310" t="s">
        <v>114</v>
      </c>
      <c r="H40" s="310" t="s">
        <v>114</v>
      </c>
      <c r="I40" s="157"/>
    </row>
    <row r="41" spans="1:9" ht="13.5" customHeight="1">
      <c r="A41" s="169" t="s">
        <v>155</v>
      </c>
      <c r="B41" s="170">
        <v>12495</v>
      </c>
      <c r="C41" s="171">
        <v>12228</v>
      </c>
      <c r="D41" s="171">
        <v>267</v>
      </c>
      <c r="E41" s="171">
        <v>267</v>
      </c>
      <c r="F41" s="171">
        <v>3040</v>
      </c>
      <c r="G41" s="386" t="s">
        <v>114</v>
      </c>
      <c r="H41" s="386" t="s">
        <v>114</v>
      </c>
      <c r="I41" s="47" t="s">
        <v>853</v>
      </c>
    </row>
    <row r="42" spans="1:9" ht="13.5" customHeight="1">
      <c r="A42" s="154" t="s">
        <v>457</v>
      </c>
      <c r="B42" s="155">
        <v>568</v>
      </c>
      <c r="C42" s="156">
        <v>535</v>
      </c>
      <c r="D42" s="156">
        <v>32</v>
      </c>
      <c r="E42" s="156">
        <v>32</v>
      </c>
      <c r="F42" s="310" t="s">
        <v>114</v>
      </c>
      <c r="G42" s="156">
        <v>144</v>
      </c>
      <c r="H42" s="156">
        <v>39</v>
      </c>
      <c r="I42" s="157"/>
    </row>
    <row r="43" spans="1:9" ht="13.5" customHeight="1">
      <c r="A43" s="169" t="s">
        <v>456</v>
      </c>
      <c r="B43" s="170">
        <v>153</v>
      </c>
      <c r="C43" s="171">
        <v>128</v>
      </c>
      <c r="D43" s="171">
        <v>25</v>
      </c>
      <c r="E43" s="171">
        <v>25</v>
      </c>
      <c r="F43" s="386" t="s">
        <v>114</v>
      </c>
      <c r="G43" s="386" t="s">
        <v>114</v>
      </c>
      <c r="H43" s="386" t="s">
        <v>114</v>
      </c>
      <c r="I43" s="298"/>
    </row>
    <row r="44" spans="1:9" ht="13.5" customHeight="1">
      <c r="A44" s="154" t="s">
        <v>455</v>
      </c>
      <c r="B44" s="155">
        <v>692</v>
      </c>
      <c r="C44" s="156">
        <v>572</v>
      </c>
      <c r="D44" s="156">
        <v>120</v>
      </c>
      <c r="E44" s="156">
        <v>120</v>
      </c>
      <c r="F44" s="310" t="s">
        <v>114</v>
      </c>
      <c r="G44" s="156">
        <v>435</v>
      </c>
      <c r="H44" s="156">
        <v>18</v>
      </c>
      <c r="I44" s="157"/>
    </row>
    <row r="45" spans="1:9" ht="13.5" customHeight="1">
      <c r="A45" s="169" t="s">
        <v>157</v>
      </c>
      <c r="B45" s="170">
        <v>262</v>
      </c>
      <c r="C45" s="171">
        <v>234</v>
      </c>
      <c r="D45" s="171">
        <v>28</v>
      </c>
      <c r="E45" s="171">
        <v>28</v>
      </c>
      <c r="F45" s="386" t="s">
        <v>114</v>
      </c>
      <c r="G45" s="386" t="s">
        <v>114</v>
      </c>
      <c r="H45" s="386" t="s">
        <v>114</v>
      </c>
      <c r="I45" s="464" t="s">
        <v>9</v>
      </c>
    </row>
    <row r="46" spans="1:9" ht="20.25" customHeight="1">
      <c r="A46" s="158" t="s">
        <v>157</v>
      </c>
      <c r="B46" s="159">
        <v>190840</v>
      </c>
      <c r="C46" s="160">
        <v>184041</v>
      </c>
      <c r="D46" s="160">
        <v>6799</v>
      </c>
      <c r="E46" s="160">
        <v>6799</v>
      </c>
      <c r="F46" s="332">
        <v>1283</v>
      </c>
      <c r="G46" s="323" t="s">
        <v>114</v>
      </c>
      <c r="H46" s="323" t="s">
        <v>114</v>
      </c>
      <c r="I46" s="787" t="s">
        <v>870</v>
      </c>
    </row>
    <row r="47" spans="1:9" ht="13.5" customHeight="1">
      <c r="A47" s="138" t="s">
        <v>16</v>
      </c>
      <c r="B47" s="162"/>
      <c r="C47" s="163"/>
      <c r="D47" s="163"/>
      <c r="E47" s="164">
        <v>7589</v>
      </c>
      <c r="F47" s="165"/>
      <c r="G47" s="164">
        <v>7296</v>
      </c>
      <c r="H47" s="164">
        <v>307</v>
      </c>
      <c r="I47" s="174"/>
    </row>
    <row r="48" ht="9.75" customHeight="1">
      <c r="A48" s="175"/>
    </row>
    <row r="49" ht="14.25">
      <c r="A49" s="133" t="s">
        <v>56</v>
      </c>
    </row>
    <row r="50" ht="10.5">
      <c r="J50" s="122" t="s">
        <v>12</v>
      </c>
    </row>
    <row r="51" spans="1:10" ht="13.5" customHeight="1">
      <c r="A51" s="795" t="s">
        <v>17</v>
      </c>
      <c r="B51" s="791" t="s">
        <v>19</v>
      </c>
      <c r="C51" s="793" t="s">
        <v>47</v>
      </c>
      <c r="D51" s="793" t="s">
        <v>20</v>
      </c>
      <c r="E51" s="793" t="s">
        <v>21</v>
      </c>
      <c r="F51" s="793" t="s">
        <v>22</v>
      </c>
      <c r="G51" s="799" t="s">
        <v>23</v>
      </c>
      <c r="H51" s="799" t="s">
        <v>24</v>
      </c>
      <c r="I51" s="799" t="s">
        <v>59</v>
      </c>
      <c r="J51" s="797" t="s">
        <v>8</v>
      </c>
    </row>
    <row r="52" spans="1:10" ht="13.5" customHeight="1" thickBot="1">
      <c r="A52" s="796"/>
      <c r="B52" s="792"/>
      <c r="C52" s="794"/>
      <c r="D52" s="794"/>
      <c r="E52" s="794"/>
      <c r="F52" s="794"/>
      <c r="G52" s="800"/>
      <c r="H52" s="800"/>
      <c r="I52" s="801"/>
      <c r="J52" s="798"/>
    </row>
    <row r="53" spans="1:10" ht="13.5" customHeight="1" thickTop="1">
      <c r="A53" s="134" t="s">
        <v>454</v>
      </c>
      <c r="B53" s="375" t="s">
        <v>125</v>
      </c>
      <c r="C53" s="147">
        <v>53</v>
      </c>
      <c r="D53" s="147">
        <v>5</v>
      </c>
      <c r="E53" s="309" t="s">
        <v>114</v>
      </c>
      <c r="F53" s="309" t="s">
        <v>114</v>
      </c>
      <c r="G53" s="147">
        <v>815</v>
      </c>
      <c r="H53" s="309" t="s">
        <v>114</v>
      </c>
      <c r="I53" s="147">
        <v>803</v>
      </c>
      <c r="J53" s="149"/>
    </row>
    <row r="54" spans="1:10" ht="13.5" customHeight="1">
      <c r="A54" s="177" t="s">
        <v>18</v>
      </c>
      <c r="B54" s="178"/>
      <c r="C54" s="165"/>
      <c r="D54" s="164">
        <v>5</v>
      </c>
      <c r="E54" s="245" t="s">
        <v>114</v>
      </c>
      <c r="F54" s="245" t="s">
        <v>114</v>
      </c>
      <c r="G54" s="164">
        <v>815</v>
      </c>
      <c r="H54" s="245" t="s">
        <v>114</v>
      </c>
      <c r="I54" s="164">
        <v>803</v>
      </c>
      <c r="J54" s="166"/>
    </row>
    <row r="55" ht="10.5">
      <c r="A55" s="121" t="s">
        <v>61</v>
      </c>
    </row>
    <row r="56" ht="9.75" customHeight="1"/>
    <row r="57" ht="14.25">
      <c r="A57" s="133" t="s">
        <v>39</v>
      </c>
    </row>
    <row r="58" ht="10.5">
      <c r="D58" s="122" t="s">
        <v>12</v>
      </c>
    </row>
    <row r="59" spans="1:4" ht="21.75" thickBot="1">
      <c r="A59" s="179" t="s">
        <v>34</v>
      </c>
      <c r="B59" s="180" t="s">
        <v>69</v>
      </c>
      <c r="C59" s="181" t="s">
        <v>70</v>
      </c>
      <c r="D59" s="182" t="s">
        <v>50</v>
      </c>
    </row>
    <row r="60" spans="1:4" ht="13.5" customHeight="1" thickTop="1">
      <c r="A60" s="183" t="s">
        <v>35</v>
      </c>
      <c r="B60" s="146">
        <v>481</v>
      </c>
      <c r="C60" s="147">
        <v>464</v>
      </c>
      <c r="D60" s="167">
        <v>17</v>
      </c>
    </row>
    <row r="61" spans="1:4" ht="13.5" customHeight="1">
      <c r="A61" s="184" t="s">
        <v>36</v>
      </c>
      <c r="B61" s="155">
        <v>524</v>
      </c>
      <c r="C61" s="156">
        <v>525</v>
      </c>
      <c r="D61" s="157">
        <v>-1</v>
      </c>
    </row>
    <row r="62" spans="1:4" ht="13.5" customHeight="1">
      <c r="A62" s="185" t="s">
        <v>37</v>
      </c>
      <c r="B62" s="159">
        <v>999</v>
      </c>
      <c r="C62" s="160">
        <v>946</v>
      </c>
      <c r="D62" s="161">
        <v>53</v>
      </c>
    </row>
    <row r="63" spans="1:4" ht="13.5" customHeight="1">
      <c r="A63" s="186" t="s">
        <v>38</v>
      </c>
      <c r="B63" s="187">
        <v>2004</v>
      </c>
      <c r="C63" s="164">
        <v>1934</v>
      </c>
      <c r="D63" s="166">
        <v>70</v>
      </c>
    </row>
    <row r="64" spans="1:4" ht="10.5">
      <c r="A64" s="121" t="s">
        <v>58</v>
      </c>
      <c r="B64" s="188"/>
      <c r="C64" s="188"/>
      <c r="D64" s="188"/>
    </row>
    <row r="65" spans="1:4" ht="9.75" customHeight="1">
      <c r="A65" s="189"/>
      <c r="B65" s="188"/>
      <c r="C65" s="188"/>
      <c r="D65" s="188"/>
    </row>
    <row r="66" ht="14.25">
      <c r="A66" s="133" t="s">
        <v>57</v>
      </c>
    </row>
    <row r="67" ht="10.5" customHeight="1">
      <c r="A67" s="133"/>
    </row>
    <row r="68" spans="1:11" ht="21.75" thickBot="1">
      <c r="A68" s="179" t="s">
        <v>33</v>
      </c>
      <c r="B68" s="180" t="s">
        <v>69</v>
      </c>
      <c r="C68" s="181" t="s">
        <v>70</v>
      </c>
      <c r="D68" s="181" t="s">
        <v>50</v>
      </c>
      <c r="E68" s="190" t="s">
        <v>31</v>
      </c>
      <c r="F68" s="182" t="s">
        <v>32</v>
      </c>
      <c r="G68" s="807" t="s">
        <v>40</v>
      </c>
      <c r="H68" s="808"/>
      <c r="I68" s="180" t="s">
        <v>69</v>
      </c>
      <c r="J68" s="181" t="s">
        <v>70</v>
      </c>
      <c r="K68" s="182" t="s">
        <v>50</v>
      </c>
    </row>
    <row r="69" spans="1:11" ht="13.5" customHeight="1" thickTop="1">
      <c r="A69" s="183" t="s">
        <v>25</v>
      </c>
      <c r="B69" s="191">
        <v>6.39</v>
      </c>
      <c r="C69" s="192">
        <v>11.53</v>
      </c>
      <c r="D69" s="192">
        <v>5.14</v>
      </c>
      <c r="E69" s="193">
        <v>-15</v>
      </c>
      <c r="F69" s="194">
        <v>-20</v>
      </c>
      <c r="G69" s="811" t="s">
        <v>76</v>
      </c>
      <c r="H69" s="812"/>
      <c r="I69" s="195" t="s">
        <v>114</v>
      </c>
      <c r="J69" s="196" t="s">
        <v>114</v>
      </c>
      <c r="K69" s="197" t="s">
        <v>114</v>
      </c>
    </row>
    <row r="70" spans="1:11" ht="13.5" customHeight="1">
      <c r="A70" s="184" t="s">
        <v>26</v>
      </c>
      <c r="B70" s="198">
        <v>52.9</v>
      </c>
      <c r="C70" s="199">
        <v>54.15</v>
      </c>
      <c r="D70" s="199">
        <v>1.25</v>
      </c>
      <c r="E70" s="200">
        <v>-20</v>
      </c>
      <c r="F70" s="201">
        <v>-40</v>
      </c>
      <c r="G70" s="802" t="s">
        <v>187</v>
      </c>
      <c r="H70" s="803"/>
      <c r="I70" s="198" t="s">
        <v>114</v>
      </c>
      <c r="J70" s="202" t="s">
        <v>114</v>
      </c>
      <c r="K70" s="203" t="s">
        <v>114</v>
      </c>
    </row>
    <row r="71" spans="1:11" ht="13.5" customHeight="1">
      <c r="A71" s="184" t="s">
        <v>27</v>
      </c>
      <c r="B71" s="204">
        <v>15.9</v>
      </c>
      <c r="C71" s="202">
        <v>15</v>
      </c>
      <c r="D71" s="202">
        <v>-0.9</v>
      </c>
      <c r="E71" s="205">
        <v>25</v>
      </c>
      <c r="F71" s="206">
        <v>35</v>
      </c>
      <c r="G71" s="802" t="s">
        <v>453</v>
      </c>
      <c r="H71" s="803"/>
      <c r="I71" s="198" t="s">
        <v>114</v>
      </c>
      <c r="J71" s="202" t="s">
        <v>114</v>
      </c>
      <c r="K71" s="203" t="s">
        <v>114</v>
      </c>
    </row>
    <row r="72" spans="1:11" ht="13.5" customHeight="1">
      <c r="A72" s="184" t="s">
        <v>28</v>
      </c>
      <c r="B72" s="207">
        <v>164.5</v>
      </c>
      <c r="C72" s="202">
        <v>137.2</v>
      </c>
      <c r="D72" s="202">
        <v>-27.3</v>
      </c>
      <c r="E72" s="205">
        <v>350</v>
      </c>
      <c r="F72" s="208"/>
      <c r="G72" s="802" t="s">
        <v>452</v>
      </c>
      <c r="H72" s="803"/>
      <c r="I72" s="198" t="s">
        <v>114</v>
      </c>
      <c r="J72" s="202" t="s">
        <v>114</v>
      </c>
      <c r="K72" s="203" t="s">
        <v>114</v>
      </c>
    </row>
    <row r="73" spans="1:11" ht="13.5" customHeight="1">
      <c r="A73" s="184" t="s">
        <v>29</v>
      </c>
      <c r="B73" s="209">
        <v>0.72</v>
      </c>
      <c r="C73" s="199">
        <v>0.69</v>
      </c>
      <c r="D73" s="199">
        <v>-0.03</v>
      </c>
      <c r="E73" s="210"/>
      <c r="F73" s="211"/>
      <c r="G73" s="802" t="s">
        <v>168</v>
      </c>
      <c r="H73" s="803"/>
      <c r="I73" s="198" t="s">
        <v>114</v>
      </c>
      <c r="J73" s="202" t="s">
        <v>114</v>
      </c>
      <c r="K73" s="203" t="s">
        <v>114</v>
      </c>
    </row>
    <row r="74" spans="1:11" ht="13.5" customHeight="1">
      <c r="A74" s="212" t="s">
        <v>30</v>
      </c>
      <c r="B74" s="213">
        <v>84.4</v>
      </c>
      <c r="C74" s="214">
        <v>81</v>
      </c>
      <c r="D74" s="214">
        <v>-3.4</v>
      </c>
      <c r="E74" s="215"/>
      <c r="F74" s="216"/>
      <c r="G74" s="839"/>
      <c r="H74" s="840"/>
      <c r="I74" s="217"/>
      <c r="J74" s="214"/>
      <c r="K74" s="218"/>
    </row>
    <row r="75" ht="10.5">
      <c r="A75" s="121" t="s">
        <v>64</v>
      </c>
    </row>
    <row r="76" ht="10.5">
      <c r="A76" s="121" t="s">
        <v>65</v>
      </c>
    </row>
    <row r="77" ht="10.5">
      <c r="A77" s="121" t="s">
        <v>63</v>
      </c>
    </row>
    <row r="78" ht="10.5" customHeight="1">
      <c r="A78" s="121" t="s">
        <v>68</v>
      </c>
    </row>
  </sheetData>
  <sheetProtection/>
  <mergeCells count="43">
    <mergeCell ref="A36:A37"/>
    <mergeCell ref="B36:B37"/>
    <mergeCell ref="C36:C37"/>
    <mergeCell ref="A51:A52"/>
    <mergeCell ref="B51:B52"/>
    <mergeCell ref="C51:C52"/>
    <mergeCell ref="D51:D52"/>
    <mergeCell ref="E51:E52"/>
    <mergeCell ref="H51:H52"/>
    <mergeCell ref="J51:J52"/>
    <mergeCell ref="F51:F52"/>
    <mergeCell ref="G51:G52"/>
    <mergeCell ref="I51:I52"/>
    <mergeCell ref="H36:H37"/>
    <mergeCell ref="I36:I37"/>
    <mergeCell ref="G36:G37"/>
    <mergeCell ref="F36:F37"/>
    <mergeCell ref="D36:D37"/>
    <mergeCell ref="E36:E37"/>
    <mergeCell ref="C8:C9"/>
    <mergeCell ref="D16:D17"/>
    <mergeCell ref="E16:E17"/>
    <mergeCell ref="E8:E9"/>
    <mergeCell ref="I16:I17"/>
    <mergeCell ref="D8:D9"/>
    <mergeCell ref="F16:F17"/>
    <mergeCell ref="A8:A9"/>
    <mergeCell ref="H8:H9"/>
    <mergeCell ref="A16:A17"/>
    <mergeCell ref="B16:B17"/>
    <mergeCell ref="C16:C17"/>
    <mergeCell ref="B8:B9"/>
    <mergeCell ref="G16:G17"/>
    <mergeCell ref="H16:H17"/>
    <mergeCell ref="G8:G9"/>
    <mergeCell ref="F8:F9"/>
    <mergeCell ref="G68:H68"/>
    <mergeCell ref="G74:H74"/>
    <mergeCell ref="G73:H73"/>
    <mergeCell ref="G72:H72"/>
    <mergeCell ref="G71:H71"/>
    <mergeCell ref="G70:H70"/>
    <mergeCell ref="G69:H69"/>
  </mergeCells>
  <printOptions/>
  <pageMargins left="0.4330708661417323" right="0.3937007874015748" top="0.5905511811023623" bottom="0.31496062992125984" header="0.4330708661417323" footer="0.1968503937007874"/>
  <pageSetup horizontalDpi="300" verticalDpi="300" orientation="portrait" paperSize="9" scale="80"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27.xml><?xml version="1.0" encoding="utf-8"?>
<worksheet xmlns="http://schemas.openxmlformats.org/spreadsheetml/2006/main" xmlns:r="http://schemas.openxmlformats.org/officeDocument/2006/relationships">
  <dimension ref="A1:M79"/>
  <sheetViews>
    <sheetView view="pageBreakPreview" zoomScale="130" zoomScaleSheetLayoutView="130" zoomScalePageLayoutView="0" workbookViewId="0" topLeftCell="A10">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582</v>
      </c>
      <c r="B4" s="124"/>
      <c r="G4" s="125" t="s">
        <v>51</v>
      </c>
      <c r="H4" s="126" t="s">
        <v>52</v>
      </c>
      <c r="I4" s="127" t="s">
        <v>53</v>
      </c>
      <c r="J4" s="128" t="s">
        <v>54</v>
      </c>
    </row>
    <row r="5" spans="7:10" ht="13.5" customHeight="1" thickTop="1">
      <c r="G5" s="129">
        <v>3321</v>
      </c>
      <c r="H5" s="130">
        <v>520</v>
      </c>
      <c r="I5" s="131">
        <v>321</v>
      </c>
      <c r="J5" s="132">
        <v>4162</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51" customHeight="1" thickTop="1">
      <c r="A10" s="134" t="s">
        <v>9</v>
      </c>
      <c r="B10" s="135">
        <v>6781</v>
      </c>
      <c r="C10" s="136">
        <v>6323</v>
      </c>
      <c r="D10" s="136">
        <v>458</v>
      </c>
      <c r="E10" s="136">
        <v>370</v>
      </c>
      <c r="F10" s="136">
        <v>453</v>
      </c>
      <c r="G10" s="136">
        <v>5688</v>
      </c>
      <c r="H10" s="460" t="s">
        <v>581</v>
      </c>
    </row>
    <row r="11" spans="1:8" ht="14.25" customHeight="1">
      <c r="A11" s="169" t="s">
        <v>580</v>
      </c>
      <c r="B11" s="306">
        <v>117</v>
      </c>
      <c r="C11" s="307">
        <v>117</v>
      </c>
      <c r="D11" s="307">
        <v>0</v>
      </c>
      <c r="E11" s="307">
        <v>0</v>
      </c>
      <c r="F11" s="307">
        <v>0</v>
      </c>
      <c r="G11" s="307">
        <v>0</v>
      </c>
      <c r="H11" s="461"/>
    </row>
    <row r="12" spans="1:8" ht="13.5" customHeight="1">
      <c r="A12" s="138" t="s">
        <v>1</v>
      </c>
      <c r="B12" s="139">
        <v>6898</v>
      </c>
      <c r="C12" s="140">
        <v>6440</v>
      </c>
      <c r="D12" s="140">
        <f>SUM(D10)</f>
        <v>458</v>
      </c>
      <c r="E12" s="140">
        <f>SUM(E10)</f>
        <v>370</v>
      </c>
      <c r="F12" s="141"/>
      <c r="G12" s="140">
        <f>SUM(G10)</f>
        <v>5688</v>
      </c>
      <c r="H12" s="142"/>
    </row>
    <row r="13" spans="1:8" ht="13.5" customHeight="1">
      <c r="A13" s="143" t="s">
        <v>66</v>
      </c>
      <c r="B13" s="144"/>
      <c r="C13" s="144"/>
      <c r="D13" s="144"/>
      <c r="E13" s="144"/>
      <c r="F13" s="144"/>
      <c r="G13" s="144"/>
      <c r="H13" s="145"/>
    </row>
    <row r="14" ht="6.75" customHeight="1"/>
    <row r="15" ht="14.25">
      <c r="A15" s="133" t="s">
        <v>10</v>
      </c>
    </row>
    <row r="16" spans="9:12" ht="10.5">
      <c r="I16" s="122" t="s">
        <v>12</v>
      </c>
      <c r="K16" s="122"/>
      <c r="L16" s="122"/>
    </row>
    <row r="17" spans="1:9" ht="13.5" customHeight="1">
      <c r="A17" s="789" t="s">
        <v>0</v>
      </c>
      <c r="B17" s="791" t="s">
        <v>43</v>
      </c>
      <c r="C17" s="793" t="s">
        <v>44</v>
      </c>
      <c r="D17" s="793" t="s">
        <v>45</v>
      </c>
      <c r="E17" s="799" t="s">
        <v>46</v>
      </c>
      <c r="F17" s="793" t="s">
        <v>55</v>
      </c>
      <c r="G17" s="793" t="s">
        <v>11</v>
      </c>
      <c r="H17" s="799" t="s">
        <v>41</v>
      </c>
      <c r="I17" s="797" t="s">
        <v>8</v>
      </c>
    </row>
    <row r="18" spans="1:9" ht="13.5" customHeight="1" thickBot="1">
      <c r="A18" s="790"/>
      <c r="B18" s="792"/>
      <c r="C18" s="794"/>
      <c r="D18" s="794"/>
      <c r="E18" s="800"/>
      <c r="F18" s="805"/>
      <c r="G18" s="805"/>
      <c r="H18" s="801"/>
      <c r="I18" s="798"/>
    </row>
    <row r="19" spans="1:9" ht="13.5" customHeight="1" thickTop="1">
      <c r="A19" s="134" t="s">
        <v>567</v>
      </c>
      <c r="B19" s="146">
        <v>196</v>
      </c>
      <c r="C19" s="147">
        <v>134</v>
      </c>
      <c r="D19" s="147">
        <v>62</v>
      </c>
      <c r="E19" s="147">
        <v>940</v>
      </c>
      <c r="F19" s="40">
        <v>2</v>
      </c>
      <c r="G19" s="147">
        <v>91</v>
      </c>
      <c r="H19" s="229" t="s">
        <v>411</v>
      </c>
      <c r="I19" s="149" t="s">
        <v>579</v>
      </c>
    </row>
    <row r="20" spans="1:9" ht="13.5" customHeight="1">
      <c r="A20" s="154" t="s">
        <v>578</v>
      </c>
      <c r="B20" s="155">
        <v>983</v>
      </c>
      <c r="C20" s="156">
        <v>975</v>
      </c>
      <c r="D20" s="156">
        <v>8</v>
      </c>
      <c r="E20" s="156">
        <v>8</v>
      </c>
      <c r="F20" s="156">
        <v>96</v>
      </c>
      <c r="G20" s="156">
        <v>3402</v>
      </c>
      <c r="H20" s="156">
        <v>3395</v>
      </c>
      <c r="I20" s="157"/>
    </row>
    <row r="21" spans="1:9" ht="24" customHeight="1">
      <c r="A21" s="154" t="s">
        <v>940</v>
      </c>
      <c r="B21" s="155">
        <v>2092</v>
      </c>
      <c r="C21" s="156">
        <v>1957</v>
      </c>
      <c r="D21" s="156">
        <v>135</v>
      </c>
      <c r="E21" s="156">
        <v>135</v>
      </c>
      <c r="F21" s="44">
        <v>189</v>
      </c>
      <c r="G21" s="310" t="s">
        <v>411</v>
      </c>
      <c r="H21" s="310" t="s">
        <v>411</v>
      </c>
      <c r="I21" s="462" t="s">
        <v>577</v>
      </c>
    </row>
    <row r="22" spans="1:9" ht="13.5" customHeight="1">
      <c r="A22" s="230" t="s">
        <v>941</v>
      </c>
      <c r="B22" s="293">
        <v>11</v>
      </c>
      <c r="C22" s="294">
        <v>11</v>
      </c>
      <c r="D22" s="294">
        <v>0</v>
      </c>
      <c r="E22" s="294">
        <v>0</v>
      </c>
      <c r="F22" s="294">
        <v>5</v>
      </c>
      <c r="G22" s="311" t="s">
        <v>411</v>
      </c>
      <c r="H22" s="311" t="s">
        <v>411</v>
      </c>
      <c r="I22" s="234"/>
    </row>
    <row r="23" spans="1:9" ht="13.5" customHeight="1">
      <c r="A23" s="158" t="s">
        <v>942</v>
      </c>
      <c r="B23" s="159">
        <v>171</v>
      </c>
      <c r="C23" s="160">
        <v>165</v>
      </c>
      <c r="D23" s="160">
        <v>6</v>
      </c>
      <c r="E23" s="160">
        <v>6</v>
      </c>
      <c r="F23" s="160">
        <v>28</v>
      </c>
      <c r="G23" s="323" t="s">
        <v>411</v>
      </c>
      <c r="H23" s="323" t="s">
        <v>411</v>
      </c>
      <c r="I23" s="161"/>
    </row>
    <row r="24" spans="1:9" ht="13.5" customHeight="1">
      <c r="A24" s="138" t="s">
        <v>15</v>
      </c>
      <c r="B24" s="162"/>
      <c r="C24" s="163"/>
      <c r="D24" s="163"/>
      <c r="E24" s="164">
        <f>SUM(E19:E23)</f>
        <v>1089</v>
      </c>
      <c r="F24" s="165"/>
      <c r="G24" s="164">
        <f>SUM(G19:G23)</f>
        <v>3493</v>
      </c>
      <c r="H24" s="164">
        <f>SUM(H19:H23)</f>
        <v>3395</v>
      </c>
      <c r="I24" s="166"/>
    </row>
    <row r="25" ht="10.5">
      <c r="A25" s="121" t="s">
        <v>60</v>
      </c>
    </row>
    <row r="26" ht="10.5">
      <c r="A26" s="121" t="s">
        <v>62</v>
      </c>
    </row>
    <row r="27" ht="10.5">
      <c r="A27" s="121" t="s">
        <v>49</v>
      </c>
    </row>
    <row r="28" ht="10.5">
      <c r="A28" s="121" t="s">
        <v>48</v>
      </c>
    </row>
    <row r="29" ht="9.75" customHeight="1"/>
    <row r="30" ht="14.25">
      <c r="A30" s="133" t="s">
        <v>13</v>
      </c>
    </row>
    <row r="31" spans="9:10" ht="6.75" customHeight="1">
      <c r="I31" s="122" t="s">
        <v>12</v>
      </c>
      <c r="J31" s="122"/>
    </row>
    <row r="32" spans="1:9" ht="13.5" customHeight="1">
      <c r="A32" s="789" t="s">
        <v>14</v>
      </c>
      <c r="B32" s="791" t="s">
        <v>43</v>
      </c>
      <c r="C32" s="793" t="s">
        <v>44</v>
      </c>
      <c r="D32" s="793" t="s">
        <v>45</v>
      </c>
      <c r="E32" s="799" t="s">
        <v>46</v>
      </c>
      <c r="F32" s="793" t="s">
        <v>55</v>
      </c>
      <c r="G32" s="793" t="s">
        <v>11</v>
      </c>
      <c r="H32" s="799" t="s">
        <v>42</v>
      </c>
      <c r="I32" s="797" t="s">
        <v>8</v>
      </c>
    </row>
    <row r="33" spans="1:9" ht="13.5" customHeight="1" thickBot="1">
      <c r="A33" s="790"/>
      <c r="B33" s="792"/>
      <c r="C33" s="794"/>
      <c r="D33" s="794"/>
      <c r="E33" s="800"/>
      <c r="F33" s="805"/>
      <c r="G33" s="805"/>
      <c r="H33" s="801"/>
      <c r="I33" s="798"/>
    </row>
    <row r="34" spans="1:9" ht="13.5" customHeight="1" thickTop="1">
      <c r="A34" s="134" t="s">
        <v>317</v>
      </c>
      <c r="B34" s="146">
        <v>989</v>
      </c>
      <c r="C34" s="147">
        <v>842</v>
      </c>
      <c r="D34" s="147">
        <v>148</v>
      </c>
      <c r="E34" s="147">
        <v>148</v>
      </c>
      <c r="F34" s="310" t="s">
        <v>411</v>
      </c>
      <c r="G34" s="147">
        <v>2084</v>
      </c>
      <c r="H34" s="147">
        <v>204</v>
      </c>
      <c r="I34" s="167"/>
    </row>
    <row r="35" spans="1:9" ht="13.5" customHeight="1">
      <c r="A35" s="154" t="s">
        <v>316</v>
      </c>
      <c r="B35" s="155">
        <v>55</v>
      </c>
      <c r="C35" s="156">
        <v>33</v>
      </c>
      <c r="D35" s="156">
        <v>23</v>
      </c>
      <c r="E35" s="156">
        <v>23</v>
      </c>
      <c r="F35" s="310" t="s">
        <v>411</v>
      </c>
      <c r="G35" s="310" t="s">
        <v>411</v>
      </c>
      <c r="H35" s="310" t="s">
        <v>411</v>
      </c>
      <c r="I35" s="157"/>
    </row>
    <row r="36" spans="1:9" ht="13.5" customHeight="1">
      <c r="A36" s="154" t="s">
        <v>576</v>
      </c>
      <c r="B36" s="155">
        <v>66</v>
      </c>
      <c r="C36" s="156">
        <v>64</v>
      </c>
      <c r="D36" s="156">
        <v>2</v>
      </c>
      <c r="E36" s="156">
        <v>2</v>
      </c>
      <c r="F36" s="310" t="s">
        <v>411</v>
      </c>
      <c r="G36" s="310" t="s">
        <v>411</v>
      </c>
      <c r="H36" s="310" t="s">
        <v>411</v>
      </c>
      <c r="I36" s="157"/>
    </row>
    <row r="37" spans="1:9" ht="13.5" customHeight="1">
      <c r="A37" s="154" t="s">
        <v>155</v>
      </c>
      <c r="B37" s="155">
        <v>12495</v>
      </c>
      <c r="C37" s="156">
        <v>12228</v>
      </c>
      <c r="D37" s="156">
        <v>267</v>
      </c>
      <c r="E37" s="156">
        <v>267</v>
      </c>
      <c r="F37" s="156">
        <v>3040</v>
      </c>
      <c r="G37" s="310" t="s">
        <v>411</v>
      </c>
      <c r="H37" s="310" t="s">
        <v>411</v>
      </c>
      <c r="I37" s="157" t="s">
        <v>871</v>
      </c>
    </row>
    <row r="38" spans="1:9" ht="13.5" customHeight="1">
      <c r="A38" s="154" t="s">
        <v>315</v>
      </c>
      <c r="B38" s="155">
        <v>2476</v>
      </c>
      <c r="C38" s="156">
        <v>2333</v>
      </c>
      <c r="D38" s="156">
        <v>143</v>
      </c>
      <c r="E38" s="156">
        <v>143</v>
      </c>
      <c r="F38" s="156">
        <v>232</v>
      </c>
      <c r="G38" s="156">
        <v>988</v>
      </c>
      <c r="H38" s="156">
        <v>77</v>
      </c>
      <c r="I38" s="157" t="s">
        <v>873</v>
      </c>
    </row>
    <row r="39" spans="1:9" ht="13.5" customHeight="1">
      <c r="A39" s="154" t="s">
        <v>314</v>
      </c>
      <c r="B39" s="155">
        <v>1768</v>
      </c>
      <c r="C39" s="156">
        <v>1625</v>
      </c>
      <c r="D39" s="156">
        <v>143</v>
      </c>
      <c r="E39" s="156">
        <v>143</v>
      </c>
      <c r="F39" s="310" t="s">
        <v>411</v>
      </c>
      <c r="G39" s="156">
        <v>2297</v>
      </c>
      <c r="H39" s="156">
        <v>184</v>
      </c>
      <c r="I39" s="157"/>
    </row>
    <row r="40" spans="1:9" ht="13.5" customHeight="1">
      <c r="A40" s="154" t="s">
        <v>456</v>
      </c>
      <c r="B40" s="155">
        <v>153</v>
      </c>
      <c r="C40" s="156">
        <v>128</v>
      </c>
      <c r="D40" s="156">
        <v>25</v>
      </c>
      <c r="E40" s="156">
        <v>25</v>
      </c>
      <c r="F40" s="310" t="s">
        <v>411</v>
      </c>
      <c r="G40" s="310" t="s">
        <v>411</v>
      </c>
      <c r="H40" s="310" t="s">
        <v>411</v>
      </c>
      <c r="I40" s="157"/>
    </row>
    <row r="41" spans="1:9" ht="13.5" customHeight="1">
      <c r="A41" s="154" t="s">
        <v>455</v>
      </c>
      <c r="B41" s="155">
        <v>692</v>
      </c>
      <c r="C41" s="156">
        <v>572</v>
      </c>
      <c r="D41" s="156">
        <v>120</v>
      </c>
      <c r="E41" s="156">
        <v>120</v>
      </c>
      <c r="F41" s="310" t="s">
        <v>411</v>
      </c>
      <c r="G41" s="156">
        <v>435</v>
      </c>
      <c r="H41" s="156">
        <v>27</v>
      </c>
      <c r="I41" s="157"/>
    </row>
    <row r="42" spans="1:9" ht="13.5" customHeight="1">
      <c r="A42" s="154" t="s">
        <v>311</v>
      </c>
      <c r="B42" s="155">
        <v>262</v>
      </c>
      <c r="C42" s="156">
        <v>234</v>
      </c>
      <c r="D42" s="156">
        <v>28</v>
      </c>
      <c r="E42" s="156">
        <v>28</v>
      </c>
      <c r="F42" s="310" t="s">
        <v>411</v>
      </c>
      <c r="G42" s="310" t="s">
        <v>411</v>
      </c>
      <c r="H42" s="310" t="s">
        <v>411</v>
      </c>
      <c r="I42" s="320" t="s">
        <v>411</v>
      </c>
    </row>
    <row r="43" spans="1:9" ht="13.5" customHeight="1">
      <c r="A43" s="154" t="s">
        <v>575</v>
      </c>
      <c r="B43" s="155">
        <v>190840</v>
      </c>
      <c r="C43" s="156">
        <v>184041</v>
      </c>
      <c r="D43" s="156">
        <v>6799</v>
      </c>
      <c r="E43" s="156">
        <v>6799</v>
      </c>
      <c r="F43" s="168">
        <v>1283</v>
      </c>
      <c r="G43" s="310" t="s">
        <v>411</v>
      </c>
      <c r="H43" s="310" t="s">
        <v>411</v>
      </c>
      <c r="I43" s="320" t="s">
        <v>872</v>
      </c>
    </row>
    <row r="44" spans="1:9" ht="13.5" customHeight="1">
      <c r="A44" s="154" t="s">
        <v>310</v>
      </c>
      <c r="B44" s="155">
        <v>2</v>
      </c>
      <c r="C44" s="156">
        <v>2</v>
      </c>
      <c r="D44" s="156">
        <v>0</v>
      </c>
      <c r="E44" s="156">
        <v>2</v>
      </c>
      <c r="F44" s="310" t="s">
        <v>411</v>
      </c>
      <c r="G44" s="310" t="s">
        <v>411</v>
      </c>
      <c r="H44" s="310" t="s">
        <v>411</v>
      </c>
      <c r="I44" s="157"/>
    </row>
    <row r="45" spans="1:9" ht="13.5" customHeight="1">
      <c r="A45" s="154" t="s">
        <v>309</v>
      </c>
      <c r="B45" s="155">
        <v>2309</v>
      </c>
      <c r="C45" s="156">
        <v>2302</v>
      </c>
      <c r="D45" s="156">
        <v>7</v>
      </c>
      <c r="E45" s="156">
        <v>7</v>
      </c>
      <c r="F45" s="310" t="s">
        <v>411</v>
      </c>
      <c r="G45" s="310" t="s">
        <v>411</v>
      </c>
      <c r="H45" s="310" t="s">
        <v>411</v>
      </c>
      <c r="I45" s="157"/>
    </row>
    <row r="46" spans="1:9" ht="13.5" customHeight="1">
      <c r="A46" s="154" t="s">
        <v>574</v>
      </c>
      <c r="B46" s="155">
        <v>11</v>
      </c>
      <c r="C46" s="156">
        <v>9</v>
      </c>
      <c r="D46" s="156">
        <v>2</v>
      </c>
      <c r="E46" s="156">
        <v>2</v>
      </c>
      <c r="F46" s="310" t="s">
        <v>571</v>
      </c>
      <c r="G46" s="156">
        <v>47</v>
      </c>
      <c r="H46" s="168">
        <v>6</v>
      </c>
      <c r="I46" s="463" t="s">
        <v>573</v>
      </c>
    </row>
    <row r="47" spans="1:9" ht="13.5" customHeight="1">
      <c r="A47" s="154" t="s">
        <v>572</v>
      </c>
      <c r="B47" s="155">
        <v>153</v>
      </c>
      <c r="C47" s="156">
        <v>86</v>
      </c>
      <c r="D47" s="156">
        <v>67</v>
      </c>
      <c r="E47" s="156">
        <v>942</v>
      </c>
      <c r="F47" s="310" t="s">
        <v>571</v>
      </c>
      <c r="G47" s="156">
        <v>901</v>
      </c>
      <c r="H47" s="310" t="s">
        <v>411</v>
      </c>
      <c r="I47" s="157" t="s">
        <v>89</v>
      </c>
    </row>
    <row r="48" spans="1:9" ht="13.5" customHeight="1">
      <c r="A48" s="138" t="s">
        <v>16</v>
      </c>
      <c r="B48" s="162"/>
      <c r="C48" s="163"/>
      <c r="D48" s="163"/>
      <c r="E48" s="164">
        <f>SUM(E34:E47)</f>
        <v>8651</v>
      </c>
      <c r="F48" s="165"/>
      <c r="G48" s="164">
        <f>SUM(G34:G47)</f>
        <v>6752</v>
      </c>
      <c r="H48" s="164">
        <f>SUM(H34:H47)</f>
        <v>498</v>
      </c>
      <c r="I48" s="174"/>
    </row>
    <row r="49" ht="9.75" customHeight="1">
      <c r="A49" s="175"/>
    </row>
    <row r="50" ht="14.25">
      <c r="A50" s="133" t="s">
        <v>56</v>
      </c>
    </row>
    <row r="51" ht="10.5">
      <c r="J51" s="122" t="s">
        <v>12</v>
      </c>
    </row>
    <row r="52" spans="1:10" ht="13.5" customHeight="1">
      <c r="A52" s="795" t="s">
        <v>17</v>
      </c>
      <c r="B52" s="791" t="s">
        <v>19</v>
      </c>
      <c r="C52" s="793" t="s">
        <v>47</v>
      </c>
      <c r="D52" s="793" t="s">
        <v>20</v>
      </c>
      <c r="E52" s="793" t="s">
        <v>21</v>
      </c>
      <c r="F52" s="793" t="s">
        <v>22</v>
      </c>
      <c r="G52" s="799" t="s">
        <v>23</v>
      </c>
      <c r="H52" s="799" t="s">
        <v>24</v>
      </c>
      <c r="I52" s="799" t="s">
        <v>59</v>
      </c>
      <c r="J52" s="797" t="s">
        <v>8</v>
      </c>
    </row>
    <row r="53" spans="1:10" ht="13.5" customHeight="1" thickBot="1">
      <c r="A53" s="796"/>
      <c r="B53" s="792"/>
      <c r="C53" s="794"/>
      <c r="D53" s="794"/>
      <c r="E53" s="794"/>
      <c r="F53" s="794"/>
      <c r="G53" s="800"/>
      <c r="H53" s="800"/>
      <c r="I53" s="801"/>
      <c r="J53" s="798"/>
    </row>
    <row r="54" spans="1:10" ht="13.5" customHeight="1" thickTop="1">
      <c r="A54" s="134" t="s">
        <v>570</v>
      </c>
      <c r="B54" s="146">
        <v>0</v>
      </c>
      <c r="C54" s="147">
        <v>103</v>
      </c>
      <c r="D54" s="147">
        <v>5</v>
      </c>
      <c r="E54" s="309" t="s">
        <v>411</v>
      </c>
      <c r="F54" s="309" t="s">
        <v>411</v>
      </c>
      <c r="G54" s="309" t="s">
        <v>411</v>
      </c>
      <c r="H54" s="309" t="s">
        <v>411</v>
      </c>
      <c r="I54" s="309" t="s">
        <v>411</v>
      </c>
      <c r="J54" s="296"/>
    </row>
    <row r="55" spans="1:10" ht="13.5" customHeight="1">
      <c r="A55" s="177" t="s">
        <v>18</v>
      </c>
      <c r="B55" s="178"/>
      <c r="C55" s="165"/>
      <c r="D55" s="164">
        <f>SUM(D54)</f>
        <v>5</v>
      </c>
      <c r="E55" s="245" t="s">
        <v>411</v>
      </c>
      <c r="F55" s="245" t="s">
        <v>411</v>
      </c>
      <c r="G55" s="245" t="s">
        <v>411</v>
      </c>
      <c r="H55" s="245" t="s">
        <v>411</v>
      </c>
      <c r="I55" s="245" t="s">
        <v>411</v>
      </c>
      <c r="J55" s="174" t="s">
        <v>411</v>
      </c>
    </row>
    <row r="56" ht="10.5">
      <c r="A56" s="121" t="s">
        <v>61</v>
      </c>
    </row>
    <row r="57" ht="9.75" customHeight="1"/>
    <row r="58" ht="14.25">
      <c r="A58" s="133" t="s">
        <v>39</v>
      </c>
    </row>
    <row r="59" ht="6.75" customHeight="1">
      <c r="D59" s="122" t="s">
        <v>12</v>
      </c>
    </row>
    <row r="60" spans="1:4" ht="21.75" thickBot="1">
      <c r="A60" s="179" t="s">
        <v>34</v>
      </c>
      <c r="B60" s="180" t="s">
        <v>69</v>
      </c>
      <c r="C60" s="181" t="s">
        <v>70</v>
      </c>
      <c r="D60" s="182" t="s">
        <v>50</v>
      </c>
    </row>
    <row r="61" spans="1:4" ht="13.5" customHeight="1" thickTop="1">
      <c r="A61" s="183" t="s">
        <v>35</v>
      </c>
      <c r="B61" s="146">
        <v>1601</v>
      </c>
      <c r="C61" s="147">
        <v>1498</v>
      </c>
      <c r="D61" s="167">
        <f>C61-B61</f>
        <v>-103</v>
      </c>
    </row>
    <row r="62" spans="1:4" ht="13.5" customHeight="1">
      <c r="A62" s="184" t="s">
        <v>36</v>
      </c>
      <c r="B62" s="155">
        <v>452</v>
      </c>
      <c r="C62" s="156">
        <v>375</v>
      </c>
      <c r="D62" s="157">
        <f>C62-B62</f>
        <v>-77</v>
      </c>
    </row>
    <row r="63" spans="1:4" ht="13.5" customHeight="1">
      <c r="A63" s="185" t="s">
        <v>37</v>
      </c>
      <c r="B63" s="159">
        <v>1392</v>
      </c>
      <c r="C63" s="160">
        <v>1210</v>
      </c>
      <c r="D63" s="161">
        <f>C63-B63</f>
        <v>-182</v>
      </c>
    </row>
    <row r="64" spans="1:4" ht="13.5" customHeight="1">
      <c r="A64" s="186" t="s">
        <v>38</v>
      </c>
      <c r="B64" s="187">
        <v>3445</v>
      </c>
      <c r="C64" s="164">
        <f>SUM(C61:C63)</f>
        <v>3083</v>
      </c>
      <c r="D64" s="166">
        <f>C64-B64</f>
        <v>-362</v>
      </c>
    </row>
    <row r="65" spans="1:4" ht="10.5">
      <c r="A65" s="121" t="s">
        <v>58</v>
      </c>
      <c r="B65" s="188"/>
      <c r="C65" s="188"/>
      <c r="D65" s="188"/>
    </row>
    <row r="66" spans="1:4" ht="9.75" customHeight="1">
      <c r="A66" s="189"/>
      <c r="B66" s="188"/>
      <c r="C66" s="188"/>
      <c r="D66" s="188"/>
    </row>
    <row r="67" ht="14.25">
      <c r="A67" s="133" t="s">
        <v>57</v>
      </c>
    </row>
    <row r="68" ht="7.5" customHeight="1">
      <c r="A68" s="133"/>
    </row>
    <row r="69" spans="1:11" ht="21.75" thickBot="1">
      <c r="A69" s="179" t="s">
        <v>33</v>
      </c>
      <c r="B69" s="180" t="s">
        <v>568</v>
      </c>
      <c r="C69" s="181" t="s">
        <v>70</v>
      </c>
      <c r="D69" s="181" t="s">
        <v>50</v>
      </c>
      <c r="E69" s="190" t="s">
        <v>31</v>
      </c>
      <c r="F69" s="182" t="s">
        <v>32</v>
      </c>
      <c r="G69" s="807" t="s">
        <v>40</v>
      </c>
      <c r="H69" s="808"/>
      <c r="I69" s="180" t="s">
        <v>569</v>
      </c>
      <c r="J69" s="181" t="s">
        <v>568</v>
      </c>
      <c r="K69" s="182" t="s">
        <v>50</v>
      </c>
    </row>
    <row r="70" spans="1:11" ht="13.5" customHeight="1" thickTop="1">
      <c r="A70" s="183" t="s">
        <v>25</v>
      </c>
      <c r="B70" s="191">
        <v>10.83</v>
      </c>
      <c r="C70" s="192">
        <v>8.88</v>
      </c>
      <c r="D70" s="192">
        <f aca="true" t="shared" si="0" ref="D70:D75">C70-B70</f>
        <v>-1.9499999999999993</v>
      </c>
      <c r="E70" s="193" t="s">
        <v>412</v>
      </c>
      <c r="F70" s="194" t="s">
        <v>147</v>
      </c>
      <c r="G70" s="811" t="s">
        <v>567</v>
      </c>
      <c r="H70" s="812"/>
      <c r="I70" s="195" t="s">
        <v>411</v>
      </c>
      <c r="J70" s="196" t="s">
        <v>411</v>
      </c>
      <c r="K70" s="197" t="s">
        <v>411</v>
      </c>
    </row>
    <row r="71" spans="1:11" ht="13.5" customHeight="1">
      <c r="A71" s="184" t="s">
        <v>26</v>
      </c>
      <c r="B71" s="198">
        <v>35.82</v>
      </c>
      <c r="C71" s="199">
        <v>35.05</v>
      </c>
      <c r="D71" s="199">
        <f t="shared" si="0"/>
        <v>-0.7700000000000031</v>
      </c>
      <c r="E71" s="200" t="s">
        <v>147</v>
      </c>
      <c r="F71" s="201" t="s">
        <v>145</v>
      </c>
      <c r="G71" s="802" t="s">
        <v>566</v>
      </c>
      <c r="H71" s="803"/>
      <c r="I71" s="198" t="s">
        <v>411</v>
      </c>
      <c r="J71" s="202" t="s">
        <v>411</v>
      </c>
      <c r="K71" s="203" t="s">
        <v>411</v>
      </c>
    </row>
    <row r="72" spans="1:11" ht="13.5" customHeight="1">
      <c r="A72" s="184" t="s">
        <v>27</v>
      </c>
      <c r="B72" s="204">
        <v>7.7</v>
      </c>
      <c r="C72" s="202">
        <v>8.8</v>
      </c>
      <c r="D72" s="202">
        <f t="shared" si="0"/>
        <v>1.1000000000000005</v>
      </c>
      <c r="E72" s="205">
        <v>25</v>
      </c>
      <c r="F72" s="206">
        <v>35</v>
      </c>
      <c r="G72" s="802"/>
      <c r="H72" s="803"/>
      <c r="I72" s="198"/>
      <c r="J72" s="202"/>
      <c r="K72" s="203"/>
    </row>
    <row r="73" spans="1:11" ht="13.5" customHeight="1">
      <c r="A73" s="184" t="s">
        <v>28</v>
      </c>
      <c r="B73" s="207">
        <v>51.7</v>
      </c>
      <c r="C73" s="202">
        <v>63.1</v>
      </c>
      <c r="D73" s="202">
        <f t="shared" si="0"/>
        <v>11.399999999999999</v>
      </c>
      <c r="E73" s="205">
        <v>350</v>
      </c>
      <c r="F73" s="208"/>
      <c r="G73" s="802"/>
      <c r="H73" s="803"/>
      <c r="I73" s="198"/>
      <c r="J73" s="202"/>
      <c r="K73" s="203"/>
    </row>
    <row r="74" spans="1:11" ht="13.5" customHeight="1">
      <c r="A74" s="184" t="s">
        <v>29</v>
      </c>
      <c r="B74" s="209">
        <v>0.86</v>
      </c>
      <c r="C74" s="199">
        <v>0.85</v>
      </c>
      <c r="D74" s="199">
        <f t="shared" si="0"/>
        <v>-0.010000000000000009</v>
      </c>
      <c r="E74" s="210"/>
      <c r="F74" s="211"/>
      <c r="G74" s="802"/>
      <c r="H74" s="803"/>
      <c r="I74" s="198"/>
      <c r="J74" s="202"/>
      <c r="K74" s="203"/>
    </row>
    <row r="75" spans="1:11" ht="13.5" customHeight="1">
      <c r="A75" s="212" t="s">
        <v>30</v>
      </c>
      <c r="B75" s="213">
        <v>74.9</v>
      </c>
      <c r="C75" s="214">
        <v>79.6</v>
      </c>
      <c r="D75" s="214">
        <f t="shared" si="0"/>
        <v>4.699999999999989</v>
      </c>
      <c r="E75" s="215"/>
      <c r="F75" s="216"/>
      <c r="G75" s="839"/>
      <c r="H75" s="840"/>
      <c r="I75" s="217"/>
      <c r="J75" s="214"/>
      <c r="K75" s="218"/>
    </row>
    <row r="76" ht="10.5">
      <c r="A76" s="121" t="s">
        <v>64</v>
      </c>
    </row>
    <row r="77" ht="10.5">
      <c r="A77" s="121" t="s">
        <v>65</v>
      </c>
    </row>
    <row r="78" ht="10.5">
      <c r="A78" s="121" t="s">
        <v>63</v>
      </c>
    </row>
    <row r="79" ht="10.5" customHeight="1">
      <c r="A79" s="121" t="s">
        <v>68</v>
      </c>
    </row>
  </sheetData>
  <sheetProtection/>
  <mergeCells count="43">
    <mergeCell ref="A32:A33"/>
    <mergeCell ref="B32:B33"/>
    <mergeCell ref="C32:C33"/>
    <mergeCell ref="A52:A53"/>
    <mergeCell ref="B52:B53"/>
    <mergeCell ref="C52:C53"/>
    <mergeCell ref="D52:D53"/>
    <mergeCell ref="E52:E53"/>
    <mergeCell ref="H52:H53"/>
    <mergeCell ref="J52:J53"/>
    <mergeCell ref="F52:F53"/>
    <mergeCell ref="G52:G53"/>
    <mergeCell ref="I52:I53"/>
    <mergeCell ref="I17:I18"/>
    <mergeCell ref="D17:D18"/>
    <mergeCell ref="E17:E18"/>
    <mergeCell ref="F17:F18"/>
    <mergeCell ref="H32:H33"/>
    <mergeCell ref="I32:I33"/>
    <mergeCell ref="G32:G33"/>
    <mergeCell ref="H17:H18"/>
    <mergeCell ref="B8:B9"/>
    <mergeCell ref="G17:G18"/>
    <mergeCell ref="D32:D33"/>
    <mergeCell ref="E32:E33"/>
    <mergeCell ref="G8:G9"/>
    <mergeCell ref="F8:F9"/>
    <mergeCell ref="G69:H69"/>
    <mergeCell ref="F32:F33"/>
    <mergeCell ref="A8:A9"/>
    <mergeCell ref="H8:H9"/>
    <mergeCell ref="A17:A18"/>
    <mergeCell ref="B17:B18"/>
    <mergeCell ref="C17:C18"/>
    <mergeCell ref="D8:D9"/>
    <mergeCell ref="C8:C9"/>
    <mergeCell ref="E8:E9"/>
    <mergeCell ref="G71:H71"/>
    <mergeCell ref="G70:H70"/>
    <mergeCell ref="G75:H75"/>
    <mergeCell ref="G74:H74"/>
    <mergeCell ref="G73:H73"/>
    <mergeCell ref="G72:H72"/>
  </mergeCells>
  <printOptions/>
  <pageMargins left="0.4330708661417323" right="0.3937007874015748" top="0.5905511811023623" bottom="0.31496062992125984" header="0.4330708661417323" footer="0.1968503937007874"/>
  <pageSetup horizontalDpi="300" verticalDpi="300" orientation="portrait" paperSize="9" scale="77"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28.xml><?xml version="1.0" encoding="utf-8"?>
<worksheet xmlns="http://schemas.openxmlformats.org/spreadsheetml/2006/main" xmlns:r="http://schemas.openxmlformats.org/officeDocument/2006/relationships">
  <dimension ref="A1:M81"/>
  <sheetViews>
    <sheetView view="pageBreakPreview" zoomScale="130" zoomScaleSheetLayoutView="130" zoomScalePageLayoutView="0" workbookViewId="0" topLeftCell="A15">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323</v>
      </c>
      <c r="B4" s="124"/>
      <c r="G4" s="125" t="s">
        <v>51</v>
      </c>
      <c r="H4" s="126" t="s">
        <v>52</v>
      </c>
      <c r="I4" s="127" t="s">
        <v>53</v>
      </c>
      <c r="J4" s="128" t="s">
        <v>54</v>
      </c>
    </row>
    <row r="5" spans="7:10" ht="13.5" customHeight="1" thickTop="1">
      <c r="G5" s="129">
        <v>1617</v>
      </c>
      <c r="H5" s="130">
        <v>742</v>
      </c>
      <c r="I5" s="131">
        <v>217</v>
      </c>
      <c r="J5" s="132">
        <v>2576</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3785</v>
      </c>
      <c r="C10" s="136">
        <v>3563</v>
      </c>
      <c r="D10" s="136">
        <v>222</v>
      </c>
      <c r="E10" s="136">
        <v>186</v>
      </c>
      <c r="F10" s="257" t="s">
        <v>114</v>
      </c>
      <c r="G10" s="136">
        <v>2375</v>
      </c>
      <c r="H10" s="137"/>
    </row>
    <row r="11" spans="1:8" ht="13.5" customHeight="1">
      <c r="A11" s="154" t="s">
        <v>322</v>
      </c>
      <c r="B11" s="22">
        <v>14</v>
      </c>
      <c r="C11" s="23">
        <v>12</v>
      </c>
      <c r="D11" s="23">
        <v>2</v>
      </c>
      <c r="E11" s="23">
        <v>2</v>
      </c>
      <c r="F11" s="458" t="s">
        <v>114</v>
      </c>
      <c r="G11" s="458" t="s">
        <v>114</v>
      </c>
      <c r="H11" s="258"/>
    </row>
    <row r="12" spans="1:8" ht="13.5" customHeight="1">
      <c r="A12" s="158"/>
      <c r="B12" s="27"/>
      <c r="C12" s="28"/>
      <c r="D12" s="28"/>
      <c r="E12" s="28"/>
      <c r="F12" s="28"/>
      <c r="G12" s="28"/>
      <c r="H12" s="304"/>
    </row>
    <row r="13" spans="1:8" ht="13.5" customHeight="1">
      <c r="A13" s="138" t="s">
        <v>1</v>
      </c>
      <c r="B13" s="139">
        <v>3787</v>
      </c>
      <c r="C13" s="140">
        <v>3564</v>
      </c>
      <c r="D13" s="140">
        <v>223</v>
      </c>
      <c r="E13" s="140">
        <v>188</v>
      </c>
      <c r="F13" s="141"/>
      <c r="G13" s="140">
        <v>2375</v>
      </c>
      <c r="H13" s="142"/>
    </row>
    <row r="14" spans="1:8" ht="13.5" customHeight="1">
      <c r="A14" s="143" t="s">
        <v>66</v>
      </c>
      <c r="B14" s="144"/>
      <c r="C14" s="144"/>
      <c r="D14" s="144"/>
      <c r="E14" s="144"/>
      <c r="F14" s="144"/>
      <c r="G14" s="144"/>
      <c r="H14" s="145"/>
    </row>
    <row r="15" ht="9.75" customHeight="1"/>
    <row r="16" ht="14.25">
      <c r="A16" s="133" t="s">
        <v>10</v>
      </c>
    </row>
    <row r="17" spans="9:12" ht="10.5">
      <c r="I17" s="122" t="s">
        <v>12</v>
      </c>
      <c r="K17" s="122"/>
      <c r="L17" s="122"/>
    </row>
    <row r="18" spans="1:9" ht="13.5" customHeight="1">
      <c r="A18" s="789" t="s">
        <v>0</v>
      </c>
      <c r="B18" s="791" t="s">
        <v>43</v>
      </c>
      <c r="C18" s="793" t="s">
        <v>44</v>
      </c>
      <c r="D18" s="793" t="s">
        <v>45</v>
      </c>
      <c r="E18" s="799" t="s">
        <v>46</v>
      </c>
      <c r="F18" s="793" t="s">
        <v>55</v>
      </c>
      <c r="G18" s="793" t="s">
        <v>11</v>
      </c>
      <c r="H18" s="799" t="s">
        <v>41</v>
      </c>
      <c r="I18" s="797" t="s">
        <v>8</v>
      </c>
    </row>
    <row r="19" spans="1:9" ht="13.5" customHeight="1" thickBot="1">
      <c r="A19" s="790"/>
      <c r="B19" s="792"/>
      <c r="C19" s="794"/>
      <c r="D19" s="794"/>
      <c r="E19" s="800"/>
      <c r="F19" s="805"/>
      <c r="G19" s="805"/>
      <c r="H19" s="801"/>
      <c r="I19" s="798"/>
    </row>
    <row r="20" spans="1:9" ht="13.5" customHeight="1" thickTop="1">
      <c r="A20" s="134" t="s">
        <v>306</v>
      </c>
      <c r="B20" s="146">
        <v>96</v>
      </c>
      <c r="C20" s="147">
        <v>90</v>
      </c>
      <c r="D20" s="147">
        <v>6</v>
      </c>
      <c r="E20" s="147">
        <v>271</v>
      </c>
      <c r="F20" s="147">
        <v>2</v>
      </c>
      <c r="G20" s="147">
        <v>511</v>
      </c>
      <c r="H20" s="147">
        <v>10</v>
      </c>
      <c r="I20" s="149" t="s">
        <v>179</v>
      </c>
    </row>
    <row r="21" spans="1:9" ht="13.5" customHeight="1">
      <c r="A21" s="154" t="s">
        <v>305</v>
      </c>
      <c r="B21" s="155">
        <v>621</v>
      </c>
      <c r="C21" s="156">
        <v>618</v>
      </c>
      <c r="D21" s="156">
        <v>3</v>
      </c>
      <c r="E21" s="156">
        <v>3</v>
      </c>
      <c r="F21" s="156">
        <v>180</v>
      </c>
      <c r="G21" s="156">
        <v>3532</v>
      </c>
      <c r="H21" s="156">
        <v>2553</v>
      </c>
      <c r="I21" s="157" t="s">
        <v>321</v>
      </c>
    </row>
    <row r="22" spans="1:9" ht="13.5" customHeight="1">
      <c r="A22" s="154" t="s">
        <v>320</v>
      </c>
      <c r="B22" s="155">
        <v>833</v>
      </c>
      <c r="C22" s="156">
        <v>765</v>
      </c>
      <c r="D22" s="156">
        <v>67</v>
      </c>
      <c r="E22" s="156">
        <v>67</v>
      </c>
      <c r="F22" s="156">
        <v>55</v>
      </c>
      <c r="G22" s="168" t="s">
        <v>114</v>
      </c>
      <c r="H22" s="168" t="s">
        <v>114</v>
      </c>
      <c r="I22" s="157"/>
    </row>
    <row r="23" spans="1:9" ht="13.5" customHeight="1">
      <c r="A23" s="154" t="s">
        <v>319</v>
      </c>
      <c r="B23" s="155">
        <v>58</v>
      </c>
      <c r="C23" s="156">
        <v>58</v>
      </c>
      <c r="D23" s="156">
        <v>0</v>
      </c>
      <c r="E23" s="156">
        <v>0</v>
      </c>
      <c r="F23" s="168">
        <v>21</v>
      </c>
      <c r="G23" s="168" t="s">
        <v>114</v>
      </c>
      <c r="H23" s="168" t="s">
        <v>114</v>
      </c>
      <c r="I23" s="157"/>
    </row>
    <row r="24" spans="1:9" ht="13.5" customHeight="1">
      <c r="A24" s="158" t="s">
        <v>318</v>
      </c>
      <c r="B24" s="159">
        <v>5</v>
      </c>
      <c r="C24" s="160">
        <v>5</v>
      </c>
      <c r="D24" s="176">
        <v>0</v>
      </c>
      <c r="E24" s="176">
        <v>0</v>
      </c>
      <c r="F24" s="176" t="s">
        <v>114</v>
      </c>
      <c r="G24" s="176" t="s">
        <v>114</v>
      </c>
      <c r="H24" s="176" t="s">
        <v>114</v>
      </c>
      <c r="I24" s="161"/>
    </row>
    <row r="25" spans="1:9" ht="13.5" customHeight="1">
      <c r="A25" s="138" t="s">
        <v>15</v>
      </c>
      <c r="B25" s="162"/>
      <c r="C25" s="163"/>
      <c r="D25" s="163"/>
      <c r="E25" s="164">
        <v>341</v>
      </c>
      <c r="F25" s="165"/>
      <c r="G25" s="164">
        <v>4043</v>
      </c>
      <c r="H25" s="164">
        <v>2564</v>
      </c>
      <c r="I25" s="166"/>
    </row>
    <row r="26" ht="10.5">
      <c r="A26" s="121" t="s">
        <v>60</v>
      </c>
    </row>
    <row r="27" ht="10.5">
      <c r="A27" s="121" t="s">
        <v>62</v>
      </c>
    </row>
    <row r="28" ht="10.5">
      <c r="A28" s="121" t="s">
        <v>49</v>
      </c>
    </row>
    <row r="29" ht="10.5">
      <c r="A29" s="121" t="s">
        <v>48</v>
      </c>
    </row>
    <row r="30" ht="9.75" customHeight="1"/>
    <row r="31" ht="14.25">
      <c r="A31" s="133" t="s">
        <v>13</v>
      </c>
    </row>
    <row r="32" spans="9:10" ht="10.5">
      <c r="I32" s="122" t="s">
        <v>12</v>
      </c>
      <c r="J32" s="122"/>
    </row>
    <row r="33" spans="1:9" ht="13.5" customHeight="1">
      <c r="A33" s="789" t="s">
        <v>14</v>
      </c>
      <c r="B33" s="791" t="s">
        <v>43</v>
      </c>
      <c r="C33" s="793" t="s">
        <v>44</v>
      </c>
      <c r="D33" s="793" t="s">
        <v>45</v>
      </c>
      <c r="E33" s="799" t="s">
        <v>46</v>
      </c>
      <c r="F33" s="793" t="s">
        <v>55</v>
      </c>
      <c r="G33" s="793" t="s">
        <v>11</v>
      </c>
      <c r="H33" s="799" t="s">
        <v>42</v>
      </c>
      <c r="I33" s="797" t="s">
        <v>8</v>
      </c>
    </row>
    <row r="34" spans="1:9" ht="13.5" customHeight="1" thickBot="1">
      <c r="A34" s="790"/>
      <c r="B34" s="792"/>
      <c r="C34" s="794"/>
      <c r="D34" s="794"/>
      <c r="E34" s="800"/>
      <c r="F34" s="805"/>
      <c r="G34" s="805"/>
      <c r="H34" s="801"/>
      <c r="I34" s="798"/>
    </row>
    <row r="35" spans="1:9" ht="13.5" customHeight="1" thickTop="1">
      <c r="A35" s="134" t="s">
        <v>317</v>
      </c>
      <c r="B35" s="146">
        <v>989</v>
      </c>
      <c r="C35" s="147">
        <v>842</v>
      </c>
      <c r="D35" s="147">
        <v>148</v>
      </c>
      <c r="E35" s="147">
        <v>148</v>
      </c>
      <c r="F35" s="148" t="s">
        <v>114</v>
      </c>
      <c r="G35" s="147">
        <v>2084</v>
      </c>
      <c r="H35" s="147">
        <v>100</v>
      </c>
      <c r="I35" s="459"/>
    </row>
    <row r="36" spans="1:9" ht="13.5" customHeight="1">
      <c r="A36" s="154" t="s">
        <v>316</v>
      </c>
      <c r="B36" s="155">
        <v>55</v>
      </c>
      <c r="C36" s="156">
        <v>33</v>
      </c>
      <c r="D36" s="156">
        <v>23</v>
      </c>
      <c r="E36" s="156">
        <v>23</v>
      </c>
      <c r="F36" s="168" t="s">
        <v>114</v>
      </c>
      <c r="G36" s="168" t="s">
        <v>114</v>
      </c>
      <c r="H36" s="168" t="s">
        <v>114</v>
      </c>
      <c r="I36" s="374"/>
    </row>
    <row r="37" spans="1:9" ht="13.5" customHeight="1">
      <c r="A37" s="154" t="s">
        <v>90</v>
      </c>
      <c r="B37" s="155">
        <v>66</v>
      </c>
      <c r="C37" s="156">
        <v>64</v>
      </c>
      <c r="D37" s="156">
        <v>2</v>
      </c>
      <c r="E37" s="156">
        <v>2</v>
      </c>
      <c r="F37" s="168" t="s">
        <v>114</v>
      </c>
      <c r="G37" s="168" t="s">
        <v>114</v>
      </c>
      <c r="H37" s="168" t="s">
        <v>114</v>
      </c>
      <c r="I37" s="374"/>
    </row>
    <row r="38" spans="1:9" ht="13.5" customHeight="1">
      <c r="A38" s="154" t="s">
        <v>155</v>
      </c>
      <c r="B38" s="155">
        <v>12495</v>
      </c>
      <c r="C38" s="156">
        <v>12228</v>
      </c>
      <c r="D38" s="156">
        <v>267</v>
      </c>
      <c r="E38" s="156">
        <v>267</v>
      </c>
      <c r="F38" s="156">
        <v>3040</v>
      </c>
      <c r="G38" s="168" t="s">
        <v>114</v>
      </c>
      <c r="H38" s="168" t="s">
        <v>114</v>
      </c>
      <c r="I38" s="47" t="s">
        <v>853</v>
      </c>
    </row>
    <row r="39" spans="1:9" ht="13.5" customHeight="1">
      <c r="A39" s="154" t="s">
        <v>315</v>
      </c>
      <c r="B39" s="155">
        <v>2476</v>
      </c>
      <c r="C39" s="156">
        <v>2333</v>
      </c>
      <c r="D39" s="156">
        <v>143</v>
      </c>
      <c r="E39" s="156">
        <v>143</v>
      </c>
      <c r="F39" s="156">
        <v>232</v>
      </c>
      <c r="G39" s="156">
        <v>988</v>
      </c>
      <c r="H39" s="156">
        <v>40</v>
      </c>
      <c r="I39" s="172" t="s">
        <v>875</v>
      </c>
    </row>
    <row r="40" spans="1:9" ht="13.5" customHeight="1">
      <c r="A40" s="154" t="s">
        <v>314</v>
      </c>
      <c r="B40" s="155">
        <v>1768</v>
      </c>
      <c r="C40" s="156">
        <v>1625</v>
      </c>
      <c r="D40" s="156">
        <v>143</v>
      </c>
      <c r="E40" s="156">
        <v>143</v>
      </c>
      <c r="F40" s="168" t="s">
        <v>114</v>
      </c>
      <c r="G40" s="156">
        <v>2297</v>
      </c>
      <c r="H40" s="156">
        <v>64</v>
      </c>
      <c r="I40" s="374"/>
    </row>
    <row r="41" spans="1:9" ht="13.5" customHeight="1">
      <c r="A41" s="154" t="s">
        <v>313</v>
      </c>
      <c r="B41" s="155">
        <v>153</v>
      </c>
      <c r="C41" s="156">
        <v>128</v>
      </c>
      <c r="D41" s="156">
        <v>25</v>
      </c>
      <c r="E41" s="156">
        <v>25</v>
      </c>
      <c r="F41" s="168" t="s">
        <v>114</v>
      </c>
      <c r="G41" s="168" t="s">
        <v>114</v>
      </c>
      <c r="H41" s="168" t="s">
        <v>114</v>
      </c>
      <c r="I41" s="374"/>
    </row>
    <row r="42" spans="1:9" ht="13.5" customHeight="1">
      <c r="A42" s="154" t="s">
        <v>312</v>
      </c>
      <c r="B42" s="155">
        <v>692</v>
      </c>
      <c r="C42" s="156">
        <v>572</v>
      </c>
      <c r="D42" s="156">
        <v>120</v>
      </c>
      <c r="E42" s="156">
        <v>120</v>
      </c>
      <c r="F42" s="168" t="s">
        <v>114</v>
      </c>
      <c r="G42" s="156">
        <v>435</v>
      </c>
      <c r="H42" s="156">
        <v>17</v>
      </c>
      <c r="I42" s="374"/>
    </row>
    <row r="43" spans="1:9" ht="13.5" customHeight="1">
      <c r="A43" s="154" t="s">
        <v>311</v>
      </c>
      <c r="B43" s="155">
        <v>262</v>
      </c>
      <c r="C43" s="156">
        <v>234</v>
      </c>
      <c r="D43" s="156">
        <v>28</v>
      </c>
      <c r="E43" s="156">
        <v>28</v>
      </c>
      <c r="F43" s="168" t="s">
        <v>114</v>
      </c>
      <c r="G43" s="168" t="s">
        <v>114</v>
      </c>
      <c r="H43" s="168" t="s">
        <v>114</v>
      </c>
      <c r="I43" s="374"/>
    </row>
    <row r="44" spans="1:9" ht="13.5" customHeight="1">
      <c r="A44" s="154" t="s">
        <v>874</v>
      </c>
      <c r="B44" s="155">
        <v>190840</v>
      </c>
      <c r="C44" s="156">
        <v>184041</v>
      </c>
      <c r="D44" s="156">
        <v>6799</v>
      </c>
      <c r="E44" s="156">
        <v>6799</v>
      </c>
      <c r="F44" s="168">
        <v>1283</v>
      </c>
      <c r="G44" s="168" t="s">
        <v>114</v>
      </c>
      <c r="H44" s="168" t="s">
        <v>114</v>
      </c>
      <c r="I44" s="374" t="s">
        <v>869</v>
      </c>
    </row>
    <row r="45" spans="1:9" ht="13.5" customHeight="1">
      <c r="A45" s="154" t="s">
        <v>310</v>
      </c>
      <c r="B45" s="293">
        <v>2</v>
      </c>
      <c r="C45" s="294">
        <v>2</v>
      </c>
      <c r="D45" s="294">
        <v>0</v>
      </c>
      <c r="E45" s="294">
        <v>2</v>
      </c>
      <c r="F45" s="295" t="s">
        <v>114</v>
      </c>
      <c r="G45" s="295" t="s">
        <v>114</v>
      </c>
      <c r="H45" s="295" t="s">
        <v>114</v>
      </c>
      <c r="I45" s="374"/>
    </row>
    <row r="46" spans="1:9" ht="13.5" customHeight="1">
      <c r="A46" s="154" t="s">
        <v>309</v>
      </c>
      <c r="B46" s="293">
        <v>2309</v>
      </c>
      <c r="C46" s="294">
        <v>2302</v>
      </c>
      <c r="D46" s="294">
        <v>7</v>
      </c>
      <c r="E46" s="294">
        <v>7</v>
      </c>
      <c r="F46" s="295" t="s">
        <v>114</v>
      </c>
      <c r="G46" s="295" t="s">
        <v>114</v>
      </c>
      <c r="H46" s="295" t="s">
        <v>114</v>
      </c>
      <c r="I46" s="374"/>
    </row>
    <row r="47" spans="1:9" ht="13.5" customHeight="1">
      <c r="A47" s="154" t="s">
        <v>308</v>
      </c>
      <c r="B47" s="293">
        <v>432</v>
      </c>
      <c r="C47" s="294">
        <v>380</v>
      </c>
      <c r="D47" s="294">
        <v>52</v>
      </c>
      <c r="E47" s="294">
        <v>52</v>
      </c>
      <c r="F47" s="294">
        <v>118</v>
      </c>
      <c r="G47" s="294">
        <v>387</v>
      </c>
      <c r="H47" s="294">
        <v>37</v>
      </c>
      <c r="I47" s="374"/>
    </row>
    <row r="48" spans="1:9" ht="13.5" customHeight="1">
      <c r="A48" s="312"/>
      <c r="B48" s="159"/>
      <c r="C48" s="160"/>
      <c r="D48" s="160"/>
      <c r="E48" s="160"/>
      <c r="F48" s="160"/>
      <c r="G48" s="160"/>
      <c r="H48" s="160"/>
      <c r="I48" s="161"/>
    </row>
    <row r="49" spans="1:9" ht="13.5" customHeight="1">
      <c r="A49" s="138" t="s">
        <v>16</v>
      </c>
      <c r="B49" s="162"/>
      <c r="C49" s="163"/>
      <c r="D49" s="163"/>
      <c r="E49" s="164">
        <f>SUM(E35:E48)</f>
        <v>7759</v>
      </c>
      <c r="F49" s="165"/>
      <c r="G49" s="164">
        <f>SUM(G35:G48)</f>
        <v>6191</v>
      </c>
      <c r="H49" s="164">
        <f>SUM(H35:H48)</f>
        <v>258</v>
      </c>
      <c r="I49" s="174"/>
    </row>
    <row r="50" ht="9.75" customHeight="1">
      <c r="A50" s="175"/>
    </row>
    <row r="51" ht="14.25">
      <c r="A51" s="133" t="s">
        <v>56</v>
      </c>
    </row>
    <row r="52" ht="10.5">
      <c r="J52" s="122" t="s">
        <v>12</v>
      </c>
    </row>
    <row r="53" spans="1:10" ht="13.5" customHeight="1">
      <c r="A53" s="795" t="s">
        <v>17</v>
      </c>
      <c r="B53" s="791" t="s">
        <v>19</v>
      </c>
      <c r="C53" s="793" t="s">
        <v>47</v>
      </c>
      <c r="D53" s="793" t="s">
        <v>20</v>
      </c>
      <c r="E53" s="793" t="s">
        <v>21</v>
      </c>
      <c r="F53" s="793" t="s">
        <v>22</v>
      </c>
      <c r="G53" s="799" t="s">
        <v>23</v>
      </c>
      <c r="H53" s="799" t="s">
        <v>24</v>
      </c>
      <c r="I53" s="799" t="s">
        <v>59</v>
      </c>
      <c r="J53" s="797" t="s">
        <v>8</v>
      </c>
    </row>
    <row r="54" spans="1:10" ht="13.5" customHeight="1" thickBot="1">
      <c r="A54" s="796"/>
      <c r="B54" s="792"/>
      <c r="C54" s="794"/>
      <c r="D54" s="794"/>
      <c r="E54" s="794"/>
      <c r="F54" s="794"/>
      <c r="G54" s="800"/>
      <c r="H54" s="800"/>
      <c r="I54" s="801"/>
      <c r="J54" s="798"/>
    </row>
    <row r="55" spans="1:10" ht="13.5" customHeight="1" thickTop="1">
      <c r="A55" s="134" t="s">
        <v>307</v>
      </c>
      <c r="B55" s="146">
        <v>185</v>
      </c>
      <c r="C55" s="147">
        <v>331</v>
      </c>
      <c r="D55" s="147">
        <v>5</v>
      </c>
      <c r="E55" s="148" t="s">
        <v>114</v>
      </c>
      <c r="F55" s="148" t="s">
        <v>114</v>
      </c>
      <c r="G55" s="148" t="s">
        <v>114</v>
      </c>
      <c r="H55" s="148" t="s">
        <v>114</v>
      </c>
      <c r="I55" s="148" t="s">
        <v>114</v>
      </c>
      <c r="J55" s="149"/>
    </row>
    <row r="56" spans="1:10" ht="13.5" customHeight="1">
      <c r="A56" s="158"/>
      <c r="B56" s="159"/>
      <c r="C56" s="160"/>
      <c r="D56" s="160"/>
      <c r="E56" s="160"/>
      <c r="F56" s="160"/>
      <c r="G56" s="160"/>
      <c r="H56" s="160"/>
      <c r="I56" s="160"/>
      <c r="J56" s="161"/>
    </row>
    <row r="57" spans="1:10" ht="13.5" customHeight="1">
      <c r="A57" s="177" t="s">
        <v>18</v>
      </c>
      <c r="B57" s="178"/>
      <c r="C57" s="165"/>
      <c r="D57" s="164">
        <v>5</v>
      </c>
      <c r="E57" s="173" t="s">
        <v>114</v>
      </c>
      <c r="F57" s="173" t="s">
        <v>114</v>
      </c>
      <c r="G57" s="173" t="s">
        <v>114</v>
      </c>
      <c r="H57" s="173" t="s">
        <v>114</v>
      </c>
      <c r="I57" s="173" t="s">
        <v>114</v>
      </c>
      <c r="J57" s="166"/>
    </row>
    <row r="58" ht="10.5">
      <c r="A58" s="121" t="s">
        <v>61</v>
      </c>
    </row>
    <row r="59" ht="9.75" customHeight="1"/>
    <row r="60" ht="14.25">
      <c r="A60" s="133" t="s">
        <v>39</v>
      </c>
    </row>
    <row r="61" ht="10.5">
      <c r="D61" s="122" t="s">
        <v>12</v>
      </c>
    </row>
    <row r="62" spans="1:4" ht="21.75" thickBot="1">
      <c r="A62" s="179" t="s">
        <v>34</v>
      </c>
      <c r="B62" s="180" t="s">
        <v>69</v>
      </c>
      <c r="C62" s="181" t="s">
        <v>70</v>
      </c>
      <c r="D62" s="182" t="s">
        <v>50</v>
      </c>
    </row>
    <row r="63" spans="1:4" ht="13.5" customHeight="1" thickTop="1">
      <c r="A63" s="183" t="s">
        <v>35</v>
      </c>
      <c r="B63" s="146">
        <v>647</v>
      </c>
      <c r="C63" s="147">
        <v>688</v>
      </c>
      <c r="D63" s="167">
        <v>41</v>
      </c>
    </row>
    <row r="64" spans="1:4" ht="13.5" customHeight="1">
      <c r="A64" s="184" t="s">
        <v>36</v>
      </c>
      <c r="B64" s="155">
        <v>116</v>
      </c>
      <c r="C64" s="156">
        <v>126</v>
      </c>
      <c r="D64" s="157">
        <v>10</v>
      </c>
    </row>
    <row r="65" spans="1:4" ht="13.5" customHeight="1">
      <c r="A65" s="185" t="s">
        <v>37</v>
      </c>
      <c r="B65" s="159">
        <v>994</v>
      </c>
      <c r="C65" s="160">
        <v>979</v>
      </c>
      <c r="D65" s="161">
        <v>-15</v>
      </c>
    </row>
    <row r="66" spans="1:4" ht="13.5" customHeight="1">
      <c r="A66" s="186" t="s">
        <v>38</v>
      </c>
      <c r="B66" s="187">
        <v>1757</v>
      </c>
      <c r="C66" s="164">
        <v>1794</v>
      </c>
      <c r="D66" s="166">
        <v>37</v>
      </c>
    </row>
    <row r="67" spans="1:4" ht="10.5">
      <c r="A67" s="121" t="s">
        <v>58</v>
      </c>
      <c r="B67" s="188"/>
      <c r="C67" s="188"/>
      <c r="D67" s="188"/>
    </row>
    <row r="68" spans="1:4" ht="9.75" customHeight="1">
      <c r="A68" s="189"/>
      <c r="B68" s="188"/>
      <c r="C68" s="188"/>
      <c r="D68" s="188"/>
    </row>
    <row r="69" ht="14.25">
      <c r="A69" s="133" t="s">
        <v>57</v>
      </c>
    </row>
    <row r="70" ht="10.5" customHeight="1">
      <c r="A70" s="133"/>
    </row>
    <row r="71" spans="1:11" ht="21.75" thickBot="1">
      <c r="A71" s="179" t="s">
        <v>33</v>
      </c>
      <c r="B71" s="180" t="s">
        <v>69</v>
      </c>
      <c r="C71" s="181" t="s">
        <v>70</v>
      </c>
      <c r="D71" s="181" t="s">
        <v>50</v>
      </c>
      <c r="E71" s="190" t="s">
        <v>31</v>
      </c>
      <c r="F71" s="182" t="s">
        <v>32</v>
      </c>
      <c r="G71" s="807" t="s">
        <v>40</v>
      </c>
      <c r="H71" s="808"/>
      <c r="I71" s="180" t="s">
        <v>69</v>
      </c>
      <c r="J71" s="181" t="s">
        <v>70</v>
      </c>
      <c r="K71" s="182" t="s">
        <v>50</v>
      </c>
    </row>
    <row r="72" spans="1:11" ht="13.5" customHeight="1" thickTop="1">
      <c r="A72" s="183" t="s">
        <v>25</v>
      </c>
      <c r="B72" s="191">
        <v>8.8</v>
      </c>
      <c r="C72" s="192">
        <v>7.28</v>
      </c>
      <c r="D72" s="192">
        <v>-1.52</v>
      </c>
      <c r="E72" s="193">
        <v>-15</v>
      </c>
      <c r="F72" s="194">
        <v>-20</v>
      </c>
      <c r="G72" s="811" t="s">
        <v>306</v>
      </c>
      <c r="H72" s="812"/>
      <c r="I72" s="195" t="s">
        <v>114</v>
      </c>
      <c r="J72" s="196" t="s">
        <v>114</v>
      </c>
      <c r="K72" s="197" t="s">
        <v>114</v>
      </c>
    </row>
    <row r="73" spans="1:11" ht="13.5" customHeight="1">
      <c r="A73" s="184" t="s">
        <v>26</v>
      </c>
      <c r="B73" s="198">
        <v>21.8</v>
      </c>
      <c r="C73" s="199">
        <v>20.53</v>
      </c>
      <c r="D73" s="199">
        <v>-1.27</v>
      </c>
      <c r="E73" s="200">
        <v>-20</v>
      </c>
      <c r="F73" s="201">
        <v>-40</v>
      </c>
      <c r="G73" s="802" t="s">
        <v>305</v>
      </c>
      <c r="H73" s="803"/>
      <c r="I73" s="198" t="s">
        <v>114</v>
      </c>
      <c r="J73" s="202" t="s">
        <v>114</v>
      </c>
      <c r="K73" s="203" t="s">
        <v>114</v>
      </c>
    </row>
    <row r="74" spans="1:11" ht="13.5" customHeight="1">
      <c r="A74" s="184" t="s">
        <v>27</v>
      </c>
      <c r="B74" s="204">
        <v>7.1</v>
      </c>
      <c r="C74" s="202">
        <v>8.3</v>
      </c>
      <c r="D74" s="202">
        <v>1.2</v>
      </c>
      <c r="E74" s="205">
        <v>25</v>
      </c>
      <c r="F74" s="206">
        <v>35</v>
      </c>
      <c r="G74" s="802"/>
      <c r="H74" s="803"/>
      <c r="I74" s="198"/>
      <c r="J74" s="202"/>
      <c r="K74" s="203"/>
    </row>
    <row r="75" spans="1:11" ht="13.5" customHeight="1">
      <c r="A75" s="184" t="s">
        <v>28</v>
      </c>
      <c r="B75" s="207">
        <v>18</v>
      </c>
      <c r="C75" s="202">
        <v>61.6</v>
      </c>
      <c r="D75" s="202">
        <v>43.6</v>
      </c>
      <c r="E75" s="205">
        <v>350</v>
      </c>
      <c r="F75" s="208"/>
      <c r="G75" s="802"/>
      <c r="H75" s="803"/>
      <c r="I75" s="198"/>
      <c r="J75" s="202"/>
      <c r="K75" s="203"/>
    </row>
    <row r="76" spans="1:11" ht="13.5" customHeight="1">
      <c r="A76" s="184" t="s">
        <v>29</v>
      </c>
      <c r="B76" s="209">
        <v>0.65</v>
      </c>
      <c r="C76" s="199">
        <v>0.65</v>
      </c>
      <c r="D76" s="202">
        <v>0</v>
      </c>
      <c r="E76" s="210"/>
      <c r="F76" s="211"/>
      <c r="G76" s="802"/>
      <c r="H76" s="803"/>
      <c r="I76" s="198"/>
      <c r="J76" s="202"/>
      <c r="K76" s="203"/>
    </row>
    <row r="77" spans="1:11" ht="13.5" customHeight="1">
      <c r="A77" s="212" t="s">
        <v>30</v>
      </c>
      <c r="B77" s="213">
        <v>74</v>
      </c>
      <c r="C77" s="214">
        <v>69.6</v>
      </c>
      <c r="D77" s="214">
        <v>-4.4</v>
      </c>
      <c r="E77" s="215"/>
      <c r="F77" s="216"/>
      <c r="G77" s="839"/>
      <c r="H77" s="840"/>
      <c r="I77" s="217"/>
      <c r="J77" s="214"/>
      <c r="K77" s="218"/>
    </row>
    <row r="78" ht="10.5">
      <c r="A78" s="121" t="s">
        <v>64</v>
      </c>
    </row>
    <row r="79" ht="10.5">
      <c r="A79" s="121" t="s">
        <v>65</v>
      </c>
    </row>
    <row r="80" ht="10.5">
      <c r="A80" s="121" t="s">
        <v>63</v>
      </c>
    </row>
    <row r="81" ht="10.5" customHeight="1">
      <c r="A81" s="121" t="s">
        <v>68</v>
      </c>
    </row>
  </sheetData>
  <sheetProtection/>
  <mergeCells count="43">
    <mergeCell ref="G71:H71"/>
    <mergeCell ref="G77:H77"/>
    <mergeCell ref="G76:H76"/>
    <mergeCell ref="G75:H75"/>
    <mergeCell ref="G74:H74"/>
    <mergeCell ref="G73:H73"/>
    <mergeCell ref="G72:H72"/>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3:H34"/>
    <mergeCell ref="I33:I34"/>
    <mergeCell ref="G33:G34"/>
    <mergeCell ref="F33:F34"/>
    <mergeCell ref="D33:D34"/>
    <mergeCell ref="E33:E34"/>
    <mergeCell ref="D53:D54"/>
    <mergeCell ref="E53:E54"/>
    <mergeCell ref="H53:H54"/>
    <mergeCell ref="J53:J54"/>
    <mergeCell ref="F53:F54"/>
    <mergeCell ref="G53:G54"/>
    <mergeCell ref="I53:I54"/>
    <mergeCell ref="A33:A34"/>
    <mergeCell ref="B33:B34"/>
    <mergeCell ref="C33:C34"/>
    <mergeCell ref="A53:A54"/>
    <mergeCell ref="B53:B54"/>
    <mergeCell ref="C53:C54"/>
  </mergeCells>
  <printOptions/>
  <pageMargins left="0.4330708661417323" right="0.3937007874015748" top="0.5905511811023623" bottom="0.31496062992125984" header="0.4330708661417323" footer="0.1968503937007874"/>
  <pageSetup horizontalDpi="300" verticalDpi="300" orientation="portrait" paperSize="9" scale="77"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29.xml><?xml version="1.0" encoding="utf-8"?>
<worksheet xmlns="http://schemas.openxmlformats.org/spreadsheetml/2006/main" xmlns:r="http://schemas.openxmlformats.org/officeDocument/2006/relationships">
  <dimension ref="A1:M81"/>
  <sheetViews>
    <sheetView view="pageBreakPreview" zoomScale="130" zoomScaleSheetLayoutView="130" zoomScalePageLayoutView="0" workbookViewId="0" topLeftCell="A55">
      <selection activeCell="D21" sqref="D21"/>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9.75" customHeight="1">
      <c r="J3" s="5" t="s">
        <v>12</v>
      </c>
    </row>
    <row r="4" spans="1:10" ht="21" customHeight="1" thickBot="1">
      <c r="A4" s="6" t="s">
        <v>370</v>
      </c>
      <c r="B4" s="7"/>
      <c r="G4" s="8" t="s">
        <v>51</v>
      </c>
      <c r="H4" s="9" t="s">
        <v>52</v>
      </c>
      <c r="I4" s="10" t="s">
        <v>53</v>
      </c>
      <c r="J4" s="11" t="s">
        <v>54</v>
      </c>
    </row>
    <row r="5" spans="7:10" ht="13.5" customHeight="1" thickTop="1">
      <c r="G5" s="12">
        <v>2817</v>
      </c>
      <c r="H5" s="13">
        <v>862</v>
      </c>
      <c r="I5" s="14">
        <v>277</v>
      </c>
      <c r="J5" s="15">
        <f>SUM(G5:I5)</f>
        <v>3956</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6020</v>
      </c>
      <c r="C10" s="19">
        <v>5733</v>
      </c>
      <c r="D10" s="19">
        <v>287</v>
      </c>
      <c r="E10" s="19">
        <v>275</v>
      </c>
      <c r="F10" s="19">
        <v>352</v>
      </c>
      <c r="G10" s="19">
        <v>6860</v>
      </c>
      <c r="H10" s="20" t="s">
        <v>369</v>
      </c>
    </row>
    <row r="11" spans="1:8" ht="13.5" customHeight="1">
      <c r="A11" s="21"/>
      <c r="B11" s="22"/>
      <c r="C11" s="23"/>
      <c r="D11" s="23"/>
      <c r="E11" s="23"/>
      <c r="F11" s="23"/>
      <c r="G11" s="23"/>
      <c r="H11" s="25"/>
    </row>
    <row r="12" spans="1:8" ht="13.5" customHeight="1">
      <c r="A12" s="26"/>
      <c r="B12" s="27"/>
      <c r="C12" s="28"/>
      <c r="D12" s="28"/>
      <c r="E12" s="28"/>
      <c r="F12" s="28"/>
      <c r="G12" s="28"/>
      <c r="H12" s="29"/>
    </row>
    <row r="13" spans="1:8" ht="13.5" customHeight="1">
      <c r="A13" s="30" t="s">
        <v>1</v>
      </c>
      <c r="B13" s="31">
        <f>B10</f>
        <v>6020</v>
      </c>
      <c r="C13" s="32">
        <f>C10</f>
        <v>5733</v>
      </c>
      <c r="D13" s="32">
        <f>D10</f>
        <v>287</v>
      </c>
      <c r="E13" s="32">
        <f>E10</f>
        <v>275</v>
      </c>
      <c r="F13" s="33"/>
      <c r="G13" s="32">
        <f>G10</f>
        <v>6860</v>
      </c>
      <c r="H13" s="34"/>
    </row>
    <row r="14" spans="1:8" ht="13.5" customHeight="1">
      <c r="A14" s="35" t="s">
        <v>66</v>
      </c>
      <c r="B14" s="36"/>
      <c r="C14" s="36"/>
      <c r="D14" s="36"/>
      <c r="E14" s="36"/>
      <c r="F14" s="36"/>
      <c r="G14" s="36"/>
      <c r="H14" s="37"/>
    </row>
    <row r="15" ht="9.75" customHeight="1"/>
    <row r="16" ht="14.25">
      <c r="A16" s="16" t="s">
        <v>10</v>
      </c>
    </row>
    <row r="17" spans="9:12" ht="10.5">
      <c r="I17" s="5" t="s">
        <v>12</v>
      </c>
      <c r="K17" s="5"/>
      <c r="L17" s="5"/>
    </row>
    <row r="18" spans="1:9" ht="13.5" customHeight="1">
      <c r="A18" s="819" t="s">
        <v>0</v>
      </c>
      <c r="B18" s="821" t="s">
        <v>43</v>
      </c>
      <c r="C18" s="823" t="s">
        <v>44</v>
      </c>
      <c r="D18" s="823" t="s">
        <v>45</v>
      </c>
      <c r="E18" s="827" t="s">
        <v>46</v>
      </c>
      <c r="F18" s="823" t="s">
        <v>55</v>
      </c>
      <c r="G18" s="823" t="s">
        <v>11</v>
      </c>
      <c r="H18" s="827" t="s">
        <v>41</v>
      </c>
      <c r="I18" s="829" t="s">
        <v>8</v>
      </c>
    </row>
    <row r="19" spans="1:9" ht="13.5" customHeight="1" thickBot="1">
      <c r="A19" s="820"/>
      <c r="B19" s="822"/>
      <c r="C19" s="824"/>
      <c r="D19" s="824"/>
      <c r="E19" s="828"/>
      <c r="F19" s="832"/>
      <c r="G19" s="832"/>
      <c r="H19" s="831"/>
      <c r="I19" s="830"/>
    </row>
    <row r="20" spans="1:9" ht="13.5" customHeight="1" thickTop="1">
      <c r="A20" s="17" t="s">
        <v>368</v>
      </c>
      <c r="B20" s="38">
        <v>1429</v>
      </c>
      <c r="C20" s="39">
        <v>1370</v>
      </c>
      <c r="D20" s="39">
        <v>59</v>
      </c>
      <c r="E20" s="39">
        <v>59</v>
      </c>
      <c r="F20" s="39">
        <v>181</v>
      </c>
      <c r="G20" s="380" t="s">
        <v>73</v>
      </c>
      <c r="H20" s="380" t="s">
        <v>73</v>
      </c>
      <c r="I20" s="58" t="s">
        <v>367</v>
      </c>
    </row>
    <row r="21" spans="1:9" ht="13.5" customHeight="1">
      <c r="A21" s="21" t="s">
        <v>366</v>
      </c>
      <c r="B21" s="42">
        <v>4</v>
      </c>
      <c r="C21" s="43">
        <v>4</v>
      </c>
      <c r="D21" s="43">
        <v>0</v>
      </c>
      <c r="E21" s="43">
        <v>0</v>
      </c>
      <c r="F21" s="43">
        <v>3</v>
      </c>
      <c r="G21" s="381" t="s">
        <v>73</v>
      </c>
      <c r="H21" s="381" t="s">
        <v>73</v>
      </c>
      <c r="I21" s="47"/>
    </row>
    <row r="22" spans="1:9" ht="13.5" customHeight="1">
      <c r="A22" s="21" t="s">
        <v>209</v>
      </c>
      <c r="B22" s="42">
        <v>102</v>
      </c>
      <c r="C22" s="43">
        <v>101</v>
      </c>
      <c r="D22" s="43">
        <v>1</v>
      </c>
      <c r="E22" s="43">
        <v>2</v>
      </c>
      <c r="F22" s="43">
        <v>28</v>
      </c>
      <c r="G22" s="381" t="s">
        <v>73</v>
      </c>
      <c r="H22" s="381" t="s">
        <v>73</v>
      </c>
      <c r="I22" s="47"/>
    </row>
    <row r="23" spans="1:9" ht="13.5" customHeight="1">
      <c r="A23" s="230" t="s">
        <v>76</v>
      </c>
      <c r="B23" s="455">
        <v>162</v>
      </c>
      <c r="C23" s="456">
        <v>126</v>
      </c>
      <c r="D23" s="456">
        <v>36</v>
      </c>
      <c r="E23" s="456">
        <v>477</v>
      </c>
      <c r="F23" s="456">
        <v>2</v>
      </c>
      <c r="G23" s="456">
        <v>818</v>
      </c>
      <c r="H23" s="456">
        <v>26</v>
      </c>
      <c r="I23" s="457" t="s">
        <v>89</v>
      </c>
    </row>
    <row r="24" spans="1:9" ht="13.5" customHeight="1">
      <c r="A24" s="26" t="s">
        <v>168</v>
      </c>
      <c r="B24" s="59">
        <v>896</v>
      </c>
      <c r="C24" s="60">
        <v>891</v>
      </c>
      <c r="D24" s="60">
        <v>6</v>
      </c>
      <c r="E24" s="60">
        <v>6</v>
      </c>
      <c r="F24" s="60">
        <v>398</v>
      </c>
      <c r="G24" s="60">
        <v>8330</v>
      </c>
      <c r="H24" s="60">
        <v>4765</v>
      </c>
      <c r="I24" s="78" t="s">
        <v>365</v>
      </c>
    </row>
    <row r="25" spans="1:9" ht="13.5" customHeight="1">
      <c r="A25" s="30" t="s">
        <v>15</v>
      </c>
      <c r="B25" s="48"/>
      <c r="C25" s="49"/>
      <c r="D25" s="49"/>
      <c r="E25" s="50">
        <f>SUM(E20:E24)</f>
        <v>544</v>
      </c>
      <c r="F25" s="51"/>
      <c r="G25" s="50">
        <f>SUM(G20:G24)</f>
        <v>9148</v>
      </c>
      <c r="H25" s="50">
        <f>SUM(H20:H24)</f>
        <v>4791</v>
      </c>
      <c r="I25" s="52"/>
    </row>
    <row r="26" ht="10.5">
      <c r="A26" s="4" t="s">
        <v>60</v>
      </c>
    </row>
    <row r="27" ht="10.5">
      <c r="A27" s="4" t="s">
        <v>62</v>
      </c>
    </row>
    <row r="28" ht="10.5">
      <c r="A28" s="4" t="s">
        <v>49</v>
      </c>
    </row>
    <row r="29" ht="10.5">
      <c r="A29" s="4" t="s">
        <v>48</v>
      </c>
    </row>
    <row r="30" ht="9.75" customHeight="1"/>
    <row r="31" ht="14.25">
      <c r="A31" s="16" t="s">
        <v>13</v>
      </c>
    </row>
    <row r="32" spans="9:10" ht="10.5">
      <c r="I32" s="5" t="s">
        <v>12</v>
      </c>
      <c r="J32" s="5"/>
    </row>
    <row r="33" spans="1:9" ht="13.5" customHeight="1">
      <c r="A33" s="819" t="s">
        <v>14</v>
      </c>
      <c r="B33" s="821" t="s">
        <v>43</v>
      </c>
      <c r="C33" s="823" t="s">
        <v>44</v>
      </c>
      <c r="D33" s="823" t="s">
        <v>45</v>
      </c>
      <c r="E33" s="827" t="s">
        <v>46</v>
      </c>
      <c r="F33" s="823" t="s">
        <v>55</v>
      </c>
      <c r="G33" s="823" t="s">
        <v>11</v>
      </c>
      <c r="H33" s="827" t="s">
        <v>42</v>
      </c>
      <c r="I33" s="829" t="s">
        <v>8</v>
      </c>
    </row>
    <row r="34" spans="1:9" ht="13.5" customHeight="1" thickBot="1">
      <c r="A34" s="820"/>
      <c r="B34" s="822"/>
      <c r="C34" s="824"/>
      <c r="D34" s="824"/>
      <c r="E34" s="828"/>
      <c r="F34" s="832"/>
      <c r="G34" s="832"/>
      <c r="H34" s="831"/>
      <c r="I34" s="830"/>
    </row>
    <row r="35" spans="1:9" ht="13.5" customHeight="1" thickTop="1">
      <c r="A35" s="17" t="s">
        <v>317</v>
      </c>
      <c r="B35" s="38">
        <v>989</v>
      </c>
      <c r="C35" s="39">
        <v>842</v>
      </c>
      <c r="D35" s="39">
        <v>148</v>
      </c>
      <c r="E35" s="39">
        <v>148</v>
      </c>
      <c r="F35" s="380" t="s">
        <v>73</v>
      </c>
      <c r="G35" s="39">
        <v>2084</v>
      </c>
      <c r="H35" s="39">
        <v>75</v>
      </c>
      <c r="I35" s="54"/>
    </row>
    <row r="36" spans="1:9" ht="13.5" customHeight="1">
      <c r="A36" s="21" t="s">
        <v>90</v>
      </c>
      <c r="B36" s="42">
        <v>66</v>
      </c>
      <c r="C36" s="43">
        <v>64</v>
      </c>
      <c r="D36" s="43">
        <v>2</v>
      </c>
      <c r="E36" s="43">
        <v>2</v>
      </c>
      <c r="F36" s="381" t="s">
        <v>73</v>
      </c>
      <c r="G36" s="381" t="s">
        <v>73</v>
      </c>
      <c r="H36" s="381" t="s">
        <v>73</v>
      </c>
      <c r="I36" s="47"/>
    </row>
    <row r="37" spans="1:9" ht="13.5" customHeight="1">
      <c r="A37" s="21" t="s">
        <v>364</v>
      </c>
      <c r="B37" s="42">
        <v>116</v>
      </c>
      <c r="C37" s="43">
        <v>110</v>
      </c>
      <c r="D37" s="43">
        <v>6</v>
      </c>
      <c r="E37" s="43">
        <v>6</v>
      </c>
      <c r="F37" s="381" t="s">
        <v>73</v>
      </c>
      <c r="G37" s="43">
        <v>292</v>
      </c>
      <c r="H37" s="43">
        <v>201</v>
      </c>
      <c r="I37" s="47"/>
    </row>
    <row r="38" spans="1:9" ht="13.5" customHeight="1">
      <c r="A38" s="21" t="s">
        <v>155</v>
      </c>
      <c r="B38" s="42">
        <v>12495</v>
      </c>
      <c r="C38" s="43">
        <v>12228</v>
      </c>
      <c r="D38" s="43">
        <v>267</v>
      </c>
      <c r="E38" s="43">
        <v>267</v>
      </c>
      <c r="F38" s="43">
        <v>3040</v>
      </c>
      <c r="G38" s="381" t="s">
        <v>73</v>
      </c>
      <c r="H38" s="381" t="s">
        <v>73</v>
      </c>
      <c r="I38" s="47" t="s">
        <v>853</v>
      </c>
    </row>
    <row r="39" spans="1:9" ht="13.5" customHeight="1">
      <c r="A39" s="21" t="s">
        <v>315</v>
      </c>
      <c r="B39" s="42">
        <v>2476</v>
      </c>
      <c r="C39" s="43">
        <v>2333</v>
      </c>
      <c r="D39" s="43">
        <v>143</v>
      </c>
      <c r="E39" s="43">
        <v>143</v>
      </c>
      <c r="F39" s="43">
        <v>232</v>
      </c>
      <c r="G39" s="43">
        <v>988</v>
      </c>
      <c r="H39" s="43">
        <v>60</v>
      </c>
      <c r="I39" s="172" t="s">
        <v>875</v>
      </c>
    </row>
    <row r="40" spans="1:9" ht="13.5" customHeight="1">
      <c r="A40" s="21" t="s">
        <v>314</v>
      </c>
      <c r="B40" s="42">
        <v>1768</v>
      </c>
      <c r="C40" s="43">
        <v>1625</v>
      </c>
      <c r="D40" s="43">
        <v>143</v>
      </c>
      <c r="E40" s="43">
        <v>143</v>
      </c>
      <c r="F40" s="381" t="s">
        <v>73</v>
      </c>
      <c r="G40" s="43">
        <v>2297</v>
      </c>
      <c r="H40" s="43">
        <v>134</v>
      </c>
      <c r="I40" s="47"/>
    </row>
    <row r="41" spans="1:9" ht="13.5" customHeight="1">
      <c r="A41" s="21" t="s">
        <v>363</v>
      </c>
      <c r="B41" s="42">
        <v>153</v>
      </c>
      <c r="C41" s="43">
        <v>128</v>
      </c>
      <c r="D41" s="43">
        <v>25</v>
      </c>
      <c r="E41" s="43">
        <v>25</v>
      </c>
      <c r="F41" s="381" t="s">
        <v>73</v>
      </c>
      <c r="G41" s="381" t="s">
        <v>73</v>
      </c>
      <c r="H41" s="381" t="s">
        <v>73</v>
      </c>
      <c r="I41" s="47"/>
    </row>
    <row r="42" spans="1:9" ht="13.5" customHeight="1">
      <c r="A42" s="21" t="s">
        <v>362</v>
      </c>
      <c r="B42" s="42">
        <v>692</v>
      </c>
      <c r="C42" s="43">
        <v>572</v>
      </c>
      <c r="D42" s="43">
        <v>120</v>
      </c>
      <c r="E42" s="43">
        <v>120</v>
      </c>
      <c r="F42" s="381" t="s">
        <v>73</v>
      </c>
      <c r="G42" s="43">
        <v>435</v>
      </c>
      <c r="H42" s="43">
        <v>34</v>
      </c>
      <c r="I42" s="47"/>
    </row>
    <row r="43" spans="1:9" ht="13.5" customHeight="1">
      <c r="A43" s="21" t="s">
        <v>361</v>
      </c>
      <c r="B43" s="42">
        <v>2</v>
      </c>
      <c r="C43" s="43">
        <v>2</v>
      </c>
      <c r="D43" s="43">
        <v>0</v>
      </c>
      <c r="E43" s="43">
        <v>2</v>
      </c>
      <c r="F43" s="381" t="s">
        <v>73</v>
      </c>
      <c r="G43" s="381" t="s">
        <v>73</v>
      </c>
      <c r="H43" s="381" t="s">
        <v>73</v>
      </c>
      <c r="I43" s="47"/>
    </row>
    <row r="44" spans="1:9" ht="13.5" customHeight="1">
      <c r="A44" s="21" t="s">
        <v>360</v>
      </c>
      <c r="B44" s="42">
        <v>2309</v>
      </c>
      <c r="C44" s="43">
        <v>2302</v>
      </c>
      <c r="D44" s="43">
        <v>7</v>
      </c>
      <c r="E44" s="43">
        <v>7</v>
      </c>
      <c r="F44" s="381" t="s">
        <v>73</v>
      </c>
      <c r="G44" s="381" t="s">
        <v>73</v>
      </c>
      <c r="H44" s="381" t="s">
        <v>73</v>
      </c>
      <c r="I44" s="47"/>
    </row>
    <row r="45" spans="1:9" ht="13.5" customHeight="1">
      <c r="A45" s="21" t="s">
        <v>308</v>
      </c>
      <c r="B45" s="42">
        <v>432</v>
      </c>
      <c r="C45" s="43">
        <v>380</v>
      </c>
      <c r="D45" s="43">
        <v>52</v>
      </c>
      <c r="E45" s="43">
        <v>52</v>
      </c>
      <c r="F45" s="43">
        <v>118</v>
      </c>
      <c r="G45" s="43">
        <v>387</v>
      </c>
      <c r="H45" s="43">
        <v>46</v>
      </c>
      <c r="I45" s="47"/>
    </row>
    <row r="46" spans="1:9" ht="13.5" customHeight="1">
      <c r="A46" s="21" t="s">
        <v>204</v>
      </c>
      <c r="B46" s="42">
        <v>262</v>
      </c>
      <c r="C46" s="43">
        <v>234</v>
      </c>
      <c r="D46" s="43">
        <v>28</v>
      </c>
      <c r="E46" s="43">
        <v>28</v>
      </c>
      <c r="F46" s="381" t="s">
        <v>73</v>
      </c>
      <c r="G46" s="381" t="s">
        <v>73</v>
      </c>
      <c r="H46" s="381" t="s">
        <v>73</v>
      </c>
      <c r="I46" s="47"/>
    </row>
    <row r="47" spans="1:9" ht="13.5" customHeight="1">
      <c r="A47" s="26" t="s">
        <v>346</v>
      </c>
      <c r="B47" s="59">
        <v>190840</v>
      </c>
      <c r="C47" s="60">
        <v>184041</v>
      </c>
      <c r="D47" s="60">
        <v>6799</v>
      </c>
      <c r="E47" s="60">
        <v>6799</v>
      </c>
      <c r="F47" s="332">
        <v>1283</v>
      </c>
      <c r="G47" s="323" t="s">
        <v>73</v>
      </c>
      <c r="H47" s="323" t="s">
        <v>73</v>
      </c>
      <c r="I47" s="374" t="s">
        <v>869</v>
      </c>
    </row>
    <row r="48" spans="1:9" ht="13.5" customHeight="1">
      <c r="A48" s="30" t="s">
        <v>16</v>
      </c>
      <c r="B48" s="48"/>
      <c r="C48" s="49"/>
      <c r="D48" s="49"/>
      <c r="E48" s="50">
        <f>SUM(E35:E47)</f>
        <v>7742</v>
      </c>
      <c r="F48" s="51"/>
      <c r="G48" s="50">
        <f>SUM(G35:G47)</f>
        <v>6483</v>
      </c>
      <c r="H48" s="50">
        <f>SUM(H35:H47)</f>
        <v>550</v>
      </c>
      <c r="I48" s="63"/>
    </row>
    <row r="49" ht="9.75" customHeight="1">
      <c r="A49" s="64"/>
    </row>
    <row r="50" ht="14.25">
      <c r="A50" s="16" t="s">
        <v>56</v>
      </c>
    </row>
    <row r="51" ht="10.5">
      <c r="J51" s="5" t="s">
        <v>12</v>
      </c>
    </row>
    <row r="52" spans="1:10" ht="13.5" customHeight="1">
      <c r="A52" s="825" t="s">
        <v>17</v>
      </c>
      <c r="B52" s="821" t="s">
        <v>19</v>
      </c>
      <c r="C52" s="823" t="s">
        <v>47</v>
      </c>
      <c r="D52" s="823" t="s">
        <v>20</v>
      </c>
      <c r="E52" s="823" t="s">
        <v>21</v>
      </c>
      <c r="F52" s="823" t="s">
        <v>22</v>
      </c>
      <c r="G52" s="827" t="s">
        <v>23</v>
      </c>
      <c r="H52" s="827" t="s">
        <v>24</v>
      </c>
      <c r="I52" s="827" t="s">
        <v>59</v>
      </c>
      <c r="J52" s="829" t="s">
        <v>8</v>
      </c>
    </row>
    <row r="53" spans="1:10" ht="13.5" customHeight="1" thickBot="1">
      <c r="A53" s="826"/>
      <c r="B53" s="822"/>
      <c r="C53" s="824"/>
      <c r="D53" s="824"/>
      <c r="E53" s="824"/>
      <c r="F53" s="824"/>
      <c r="G53" s="828"/>
      <c r="H53" s="828"/>
      <c r="I53" s="831"/>
      <c r="J53" s="830"/>
    </row>
    <row r="54" spans="1:10" ht="13.5" customHeight="1" thickTop="1">
      <c r="A54" s="17" t="s">
        <v>359</v>
      </c>
      <c r="B54" s="38">
        <v>0</v>
      </c>
      <c r="C54" s="39">
        <v>180</v>
      </c>
      <c r="D54" s="39">
        <v>5</v>
      </c>
      <c r="E54" s="380" t="s">
        <v>73</v>
      </c>
      <c r="F54" s="380" t="s">
        <v>73</v>
      </c>
      <c r="G54" s="39">
        <v>1550</v>
      </c>
      <c r="H54" s="380" t="s">
        <v>73</v>
      </c>
      <c r="I54" s="39">
        <v>22</v>
      </c>
      <c r="J54" s="58"/>
    </row>
    <row r="55" spans="1:10" ht="13.5" customHeight="1">
      <c r="A55" s="21" t="s">
        <v>943</v>
      </c>
      <c r="B55" s="333">
        <v>-7</v>
      </c>
      <c r="C55" s="46">
        <v>45</v>
      </c>
      <c r="D55" s="46">
        <v>7</v>
      </c>
      <c r="E55" s="381" t="s">
        <v>73</v>
      </c>
      <c r="F55" s="381" t="s">
        <v>73</v>
      </c>
      <c r="G55" s="381" t="s">
        <v>73</v>
      </c>
      <c r="H55" s="381" t="s">
        <v>73</v>
      </c>
      <c r="I55" s="236" t="s">
        <v>73</v>
      </c>
      <c r="J55" s="47"/>
    </row>
    <row r="56" spans="1:10" ht="13.5" customHeight="1">
      <c r="A56" s="26"/>
      <c r="B56" s="59"/>
      <c r="C56" s="60"/>
      <c r="D56" s="60"/>
      <c r="E56" s="60"/>
      <c r="F56" s="60"/>
      <c r="G56" s="60"/>
      <c r="H56" s="60"/>
      <c r="I56" s="60"/>
      <c r="J56" s="78"/>
    </row>
    <row r="57" spans="1:10" ht="13.5" customHeight="1">
      <c r="A57" s="68" t="s">
        <v>18</v>
      </c>
      <c r="B57" s="69"/>
      <c r="C57" s="51"/>
      <c r="D57" s="50">
        <f>SUM(D54:D56)</f>
        <v>12</v>
      </c>
      <c r="E57" s="387" t="s">
        <v>73</v>
      </c>
      <c r="F57" s="387" t="s">
        <v>73</v>
      </c>
      <c r="G57" s="50">
        <f>SUM(G54:G56)</f>
        <v>1550</v>
      </c>
      <c r="H57" s="387" t="s">
        <v>73</v>
      </c>
      <c r="I57" s="50">
        <f>SUM(I54:I56)</f>
        <v>22</v>
      </c>
      <c r="J57" s="52"/>
    </row>
    <row r="58" ht="10.5">
      <c r="A58" s="4" t="s">
        <v>61</v>
      </c>
    </row>
    <row r="59" ht="7.5" customHeight="1"/>
    <row r="60" ht="14.25">
      <c r="A60" s="16" t="s">
        <v>39</v>
      </c>
    </row>
    <row r="61" ht="10.5">
      <c r="D61" s="5" t="s">
        <v>12</v>
      </c>
    </row>
    <row r="62" spans="1:4" ht="21.75" thickBot="1">
      <c r="A62" s="71" t="s">
        <v>34</v>
      </c>
      <c r="B62" s="72" t="s">
        <v>69</v>
      </c>
      <c r="C62" s="73" t="s">
        <v>70</v>
      </c>
      <c r="D62" s="74" t="s">
        <v>50</v>
      </c>
    </row>
    <row r="63" spans="1:4" ht="13.5" customHeight="1" thickTop="1">
      <c r="A63" s="75" t="s">
        <v>35</v>
      </c>
      <c r="B63" s="38">
        <v>759</v>
      </c>
      <c r="C63" s="39">
        <v>845</v>
      </c>
      <c r="D63" s="54">
        <f>C63-B63</f>
        <v>86</v>
      </c>
    </row>
    <row r="64" spans="1:4" ht="13.5" customHeight="1">
      <c r="A64" s="76" t="s">
        <v>36</v>
      </c>
      <c r="B64" s="42">
        <v>164</v>
      </c>
      <c r="C64" s="43">
        <v>165</v>
      </c>
      <c r="D64" s="47">
        <f>C64-B64</f>
        <v>1</v>
      </c>
    </row>
    <row r="65" spans="1:4" ht="13.5" customHeight="1">
      <c r="A65" s="77" t="s">
        <v>37</v>
      </c>
      <c r="B65" s="59">
        <v>457</v>
      </c>
      <c r="C65" s="60">
        <v>429</v>
      </c>
      <c r="D65" s="78">
        <f>C65-B65</f>
        <v>-28</v>
      </c>
    </row>
    <row r="66" spans="1:4" ht="13.5" customHeight="1">
      <c r="A66" s="79" t="s">
        <v>38</v>
      </c>
      <c r="B66" s="80">
        <f>SUM(B63:B65)</f>
        <v>1380</v>
      </c>
      <c r="C66" s="50">
        <f>SUM(C63:C65)</f>
        <v>1439</v>
      </c>
      <c r="D66" s="52">
        <f>SUM(D63:D65)</f>
        <v>59</v>
      </c>
    </row>
    <row r="67" spans="1:4" ht="10.5">
      <c r="A67" s="4" t="s">
        <v>58</v>
      </c>
      <c r="B67" s="81"/>
      <c r="C67" s="81"/>
      <c r="D67" s="81"/>
    </row>
    <row r="68" spans="1:4" ht="6.75" customHeight="1">
      <c r="A68" s="82"/>
      <c r="B68" s="81"/>
      <c r="C68" s="81"/>
      <c r="D68" s="81"/>
    </row>
    <row r="69" ht="14.25">
      <c r="A69" s="16" t="s">
        <v>57</v>
      </c>
    </row>
    <row r="70" ht="1.5" customHeight="1">
      <c r="A70" s="16"/>
    </row>
    <row r="71" spans="1:11" ht="21.75" thickBot="1">
      <c r="A71" s="71" t="s">
        <v>33</v>
      </c>
      <c r="B71" s="72" t="s">
        <v>69</v>
      </c>
      <c r="C71" s="73" t="s">
        <v>70</v>
      </c>
      <c r="D71" s="73" t="s">
        <v>50</v>
      </c>
      <c r="E71" s="83" t="s">
        <v>31</v>
      </c>
      <c r="F71" s="74" t="s">
        <v>32</v>
      </c>
      <c r="G71" s="834" t="s">
        <v>40</v>
      </c>
      <c r="H71" s="835"/>
      <c r="I71" s="72" t="s">
        <v>69</v>
      </c>
      <c r="J71" s="73" t="s">
        <v>70</v>
      </c>
      <c r="K71" s="74" t="s">
        <v>50</v>
      </c>
    </row>
    <row r="72" spans="1:11" ht="13.5" customHeight="1" thickTop="1">
      <c r="A72" s="75" t="s">
        <v>25</v>
      </c>
      <c r="B72" s="84">
        <v>6.69</v>
      </c>
      <c r="C72" s="85">
        <v>6.94</v>
      </c>
      <c r="D72" s="85">
        <f aca="true" t="shared" si="0" ref="D72:D77">C72-B72</f>
        <v>0.25</v>
      </c>
      <c r="E72" s="86">
        <v>-15</v>
      </c>
      <c r="F72" s="87">
        <v>-20</v>
      </c>
      <c r="G72" s="857" t="s">
        <v>76</v>
      </c>
      <c r="H72" s="858"/>
      <c r="I72" s="388" t="s">
        <v>73</v>
      </c>
      <c r="J72" s="389" t="s">
        <v>73</v>
      </c>
      <c r="K72" s="390" t="s">
        <v>73</v>
      </c>
    </row>
    <row r="73" spans="1:11" ht="13.5" customHeight="1">
      <c r="A73" s="76" t="s">
        <v>26</v>
      </c>
      <c r="B73" s="91">
        <v>18.98</v>
      </c>
      <c r="C73" s="92">
        <v>20.66</v>
      </c>
      <c r="D73" s="92">
        <f t="shared" si="0"/>
        <v>1.6799999999999997</v>
      </c>
      <c r="E73" s="93">
        <v>-20</v>
      </c>
      <c r="F73" s="94">
        <v>-40</v>
      </c>
      <c r="G73" s="855" t="s">
        <v>168</v>
      </c>
      <c r="H73" s="856"/>
      <c r="I73" s="91" t="s">
        <v>73</v>
      </c>
      <c r="J73" s="99" t="s">
        <v>73</v>
      </c>
      <c r="K73" s="340" t="s">
        <v>73</v>
      </c>
    </row>
    <row r="74" spans="1:11" ht="13.5" customHeight="1">
      <c r="A74" s="76" t="s">
        <v>27</v>
      </c>
      <c r="B74" s="98">
        <v>13.8</v>
      </c>
      <c r="C74" s="99">
        <v>13.3</v>
      </c>
      <c r="D74" s="92">
        <f t="shared" si="0"/>
        <v>-0.5</v>
      </c>
      <c r="E74" s="100">
        <v>25</v>
      </c>
      <c r="F74" s="101">
        <v>35</v>
      </c>
      <c r="G74" s="855"/>
      <c r="H74" s="856"/>
      <c r="I74" s="91"/>
      <c r="J74" s="99"/>
      <c r="K74" s="340"/>
    </row>
    <row r="75" spans="1:11" ht="13.5" customHeight="1">
      <c r="A75" s="76" t="s">
        <v>28</v>
      </c>
      <c r="B75" s="102">
        <v>137.7</v>
      </c>
      <c r="C75" s="99">
        <v>109.5</v>
      </c>
      <c r="D75" s="92">
        <f t="shared" si="0"/>
        <v>-28.19999999999999</v>
      </c>
      <c r="E75" s="100">
        <v>350</v>
      </c>
      <c r="F75" s="103"/>
      <c r="G75" s="855"/>
      <c r="H75" s="856"/>
      <c r="I75" s="91"/>
      <c r="J75" s="99"/>
      <c r="K75" s="340"/>
    </row>
    <row r="76" spans="1:11" ht="13.5" customHeight="1">
      <c r="A76" s="76" t="s">
        <v>29</v>
      </c>
      <c r="B76" s="104">
        <v>0.8</v>
      </c>
      <c r="C76" s="92">
        <v>0.77</v>
      </c>
      <c r="D76" s="92">
        <f t="shared" si="0"/>
        <v>-0.030000000000000027</v>
      </c>
      <c r="E76" s="105"/>
      <c r="F76" s="106"/>
      <c r="G76" s="855"/>
      <c r="H76" s="856"/>
      <c r="I76" s="91"/>
      <c r="J76" s="99"/>
      <c r="K76" s="340"/>
    </row>
    <row r="77" spans="1:11" ht="13.5" customHeight="1">
      <c r="A77" s="301" t="s">
        <v>30</v>
      </c>
      <c r="B77" s="302">
        <v>84.5</v>
      </c>
      <c r="C77" s="303">
        <v>80.7</v>
      </c>
      <c r="D77" s="303">
        <f t="shared" si="0"/>
        <v>-3.799999999999997</v>
      </c>
      <c r="E77" s="113"/>
      <c r="F77" s="114"/>
      <c r="G77" s="853"/>
      <c r="H77" s="854"/>
      <c r="I77" s="341"/>
      <c r="J77" s="303"/>
      <c r="K77" s="342"/>
    </row>
    <row r="78" ht="10.5">
      <c r="A78" s="4" t="s">
        <v>64</v>
      </c>
    </row>
    <row r="79" ht="10.5">
      <c r="A79" s="4" t="s">
        <v>65</v>
      </c>
    </row>
    <row r="80" ht="10.5">
      <c r="A80" s="4" t="s">
        <v>63</v>
      </c>
    </row>
    <row r="81" ht="10.5" customHeight="1">
      <c r="A81" s="4" t="s">
        <v>68</v>
      </c>
    </row>
  </sheetData>
  <sheetProtection/>
  <mergeCells count="43">
    <mergeCell ref="G71:H71"/>
    <mergeCell ref="G77:H77"/>
    <mergeCell ref="G76:H76"/>
    <mergeCell ref="G75:H75"/>
    <mergeCell ref="G74:H74"/>
    <mergeCell ref="G73:H73"/>
    <mergeCell ref="G72:H72"/>
    <mergeCell ref="B8:B9"/>
    <mergeCell ref="G18:G19"/>
    <mergeCell ref="H18:H19"/>
    <mergeCell ref="G8:G9"/>
    <mergeCell ref="F8:F9"/>
    <mergeCell ref="A8:A9"/>
    <mergeCell ref="H8:H9"/>
    <mergeCell ref="A18:A19"/>
    <mergeCell ref="B18:B19"/>
    <mergeCell ref="C18:C19"/>
    <mergeCell ref="F33:F34"/>
    <mergeCell ref="D33:D34"/>
    <mergeCell ref="E33:E34"/>
    <mergeCell ref="I18:I19"/>
    <mergeCell ref="D8:D9"/>
    <mergeCell ref="C8:C9"/>
    <mergeCell ref="D18:D19"/>
    <mergeCell ref="E18:E19"/>
    <mergeCell ref="E8:E9"/>
    <mergeCell ref="F18:F19"/>
    <mergeCell ref="D52:D53"/>
    <mergeCell ref="E52:E53"/>
    <mergeCell ref="H52:H53"/>
    <mergeCell ref="J52:J53"/>
    <mergeCell ref="H33:H34"/>
    <mergeCell ref="I33:I34"/>
    <mergeCell ref="F52:F53"/>
    <mergeCell ref="G52:G53"/>
    <mergeCell ref="I52:I53"/>
    <mergeCell ref="G33:G34"/>
    <mergeCell ref="A33:A34"/>
    <mergeCell ref="B33:B34"/>
    <mergeCell ref="C33:C34"/>
    <mergeCell ref="A52:A53"/>
    <mergeCell ref="B52:B53"/>
    <mergeCell ref="C52:C53"/>
  </mergeCells>
  <printOptions/>
  <pageMargins left="0.4330708661417323" right="0.3937007874015748" top="0.5905511811023623" bottom="0.31496062992125984" header="0.4330708661417323" footer="0.1968503937007874"/>
  <pageSetup horizontalDpi="300" verticalDpi="300" orientation="portrait" paperSize="9" scale="79"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3.xml><?xml version="1.0" encoding="utf-8"?>
<worksheet xmlns="http://schemas.openxmlformats.org/spreadsheetml/2006/main" xmlns:r="http://schemas.openxmlformats.org/officeDocument/2006/relationships">
  <dimension ref="A1:M100"/>
  <sheetViews>
    <sheetView view="pageBreakPreview" zoomScale="110" zoomScaleSheetLayoutView="110" zoomScalePageLayoutView="0" workbookViewId="0" topLeftCell="A1">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71</v>
      </c>
      <c r="B4" s="124"/>
      <c r="G4" s="125" t="s">
        <v>51</v>
      </c>
      <c r="H4" s="126" t="s">
        <v>52</v>
      </c>
      <c r="I4" s="127" t="s">
        <v>53</v>
      </c>
      <c r="J4" s="128" t="s">
        <v>54</v>
      </c>
    </row>
    <row r="5" spans="7:10" ht="13.5" customHeight="1" thickTop="1">
      <c r="G5" s="343">
        <v>15443</v>
      </c>
      <c r="H5" s="344">
        <v>13961</v>
      </c>
      <c r="I5" s="345">
        <v>2162</v>
      </c>
      <c r="J5" s="346">
        <v>31566</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47.75" thickTop="1">
      <c r="A10" s="134" t="s">
        <v>9</v>
      </c>
      <c r="B10" s="347">
        <v>51511</v>
      </c>
      <c r="C10" s="348">
        <v>46457</v>
      </c>
      <c r="D10" s="657">
        <f>B10-C10</f>
        <v>5054</v>
      </c>
      <c r="E10" s="348">
        <v>2920</v>
      </c>
      <c r="F10" s="348">
        <v>304</v>
      </c>
      <c r="G10" s="348">
        <v>51548</v>
      </c>
      <c r="H10" s="658" t="s">
        <v>74</v>
      </c>
    </row>
    <row r="11" spans="1:8" ht="13.5" customHeight="1">
      <c r="A11" s="154" t="s">
        <v>72</v>
      </c>
      <c r="B11" s="659">
        <v>423</v>
      </c>
      <c r="C11" s="657">
        <v>423</v>
      </c>
      <c r="D11" s="657">
        <f>B11-C11</f>
        <v>0</v>
      </c>
      <c r="E11" s="657">
        <v>0</v>
      </c>
      <c r="F11" s="660" t="s">
        <v>73</v>
      </c>
      <c r="G11" s="660" t="s">
        <v>73</v>
      </c>
      <c r="H11" s="157"/>
    </row>
    <row r="12" spans="1:8" ht="13.5" customHeight="1">
      <c r="A12" s="154"/>
      <c r="B12" s="659"/>
      <c r="C12" s="657"/>
      <c r="D12" s="657"/>
      <c r="E12" s="657"/>
      <c r="F12" s="657"/>
      <c r="G12" s="657"/>
      <c r="H12" s="258"/>
    </row>
    <row r="13" spans="1:8" ht="13.5" customHeight="1">
      <c r="A13" s="158"/>
      <c r="B13" s="661"/>
      <c r="C13" s="662"/>
      <c r="D13" s="662"/>
      <c r="E13" s="662"/>
      <c r="F13" s="662"/>
      <c r="G13" s="662"/>
      <c r="H13" s="304"/>
    </row>
    <row r="14" spans="1:8" ht="13.5" customHeight="1">
      <c r="A14" s="138" t="s">
        <v>1</v>
      </c>
      <c r="B14" s="350">
        <f>SUM(B10:B13)</f>
        <v>51934</v>
      </c>
      <c r="C14" s="351">
        <f>SUM(C10:C13)</f>
        <v>46880</v>
      </c>
      <c r="D14" s="351">
        <f>SUM(D10:D13)</f>
        <v>5054</v>
      </c>
      <c r="E14" s="351">
        <f>SUM(E10:E13)</f>
        <v>2920</v>
      </c>
      <c r="F14" s="352"/>
      <c r="G14" s="351">
        <f>SUM(G10:G13)</f>
        <v>51548</v>
      </c>
      <c r="H14" s="166"/>
    </row>
    <row r="15" spans="1:8" ht="13.5" customHeight="1">
      <c r="A15" s="143" t="s">
        <v>66</v>
      </c>
      <c r="B15" s="353"/>
      <c r="C15" s="353"/>
      <c r="D15" s="353"/>
      <c r="E15" s="353"/>
      <c r="F15" s="353"/>
      <c r="G15" s="353"/>
      <c r="H15" s="145"/>
    </row>
    <row r="16" ht="9.75" customHeight="1"/>
    <row r="17" ht="14.25">
      <c r="A17" s="133" t="s">
        <v>10</v>
      </c>
    </row>
    <row r="18" spans="9:12" ht="10.5">
      <c r="I18" s="122" t="s">
        <v>12</v>
      </c>
      <c r="K18" s="122"/>
      <c r="L18" s="122"/>
    </row>
    <row r="19" spans="1:9" ht="13.5" customHeight="1">
      <c r="A19" s="789" t="s">
        <v>0</v>
      </c>
      <c r="B19" s="791" t="s">
        <v>43</v>
      </c>
      <c r="C19" s="793" t="s">
        <v>44</v>
      </c>
      <c r="D19" s="793" t="s">
        <v>45</v>
      </c>
      <c r="E19" s="799" t="s">
        <v>46</v>
      </c>
      <c r="F19" s="793" t="s">
        <v>55</v>
      </c>
      <c r="G19" s="793" t="s">
        <v>11</v>
      </c>
      <c r="H19" s="799" t="s">
        <v>41</v>
      </c>
      <c r="I19" s="797" t="s">
        <v>8</v>
      </c>
    </row>
    <row r="20" spans="1:9" ht="13.5" customHeight="1" thickBot="1">
      <c r="A20" s="790"/>
      <c r="B20" s="792"/>
      <c r="C20" s="794"/>
      <c r="D20" s="794"/>
      <c r="E20" s="800"/>
      <c r="F20" s="805"/>
      <c r="G20" s="805"/>
      <c r="H20" s="801"/>
      <c r="I20" s="798"/>
    </row>
    <row r="21" spans="1:9" ht="13.5" customHeight="1" thickTop="1">
      <c r="A21" s="519" t="s">
        <v>76</v>
      </c>
      <c r="B21" s="146">
        <v>1393</v>
      </c>
      <c r="C21" s="147">
        <v>975</v>
      </c>
      <c r="D21" s="147">
        <v>418</v>
      </c>
      <c r="E21" s="147">
        <v>1508</v>
      </c>
      <c r="F21" s="147">
        <v>12</v>
      </c>
      <c r="G21" s="147">
        <v>4284</v>
      </c>
      <c r="H21" s="148" t="s">
        <v>73</v>
      </c>
      <c r="I21" s="149" t="s">
        <v>75</v>
      </c>
    </row>
    <row r="22" spans="1:9" ht="13.5" customHeight="1">
      <c r="A22" s="519" t="s">
        <v>77</v>
      </c>
      <c r="B22" s="150">
        <v>4728</v>
      </c>
      <c r="C22" s="151">
        <v>4659</v>
      </c>
      <c r="D22" s="151">
        <v>68</v>
      </c>
      <c r="E22" s="151">
        <v>68</v>
      </c>
      <c r="F22" s="151">
        <v>1469</v>
      </c>
      <c r="G22" s="151">
        <v>27909</v>
      </c>
      <c r="H22" s="151">
        <v>18085</v>
      </c>
      <c r="I22" s="149"/>
    </row>
    <row r="23" spans="1:9" ht="13.5" customHeight="1">
      <c r="A23" s="519" t="s">
        <v>78</v>
      </c>
      <c r="B23" s="150">
        <v>53</v>
      </c>
      <c r="C23" s="151">
        <v>47</v>
      </c>
      <c r="D23" s="151">
        <v>5</v>
      </c>
      <c r="E23" s="151">
        <v>5</v>
      </c>
      <c r="F23" s="152" t="s">
        <v>73</v>
      </c>
      <c r="G23" s="152" t="s">
        <v>73</v>
      </c>
      <c r="H23" s="152" t="s">
        <v>73</v>
      </c>
      <c r="I23" s="149"/>
    </row>
    <row r="24" spans="1:9" ht="13.5" customHeight="1">
      <c r="A24" s="519" t="s">
        <v>79</v>
      </c>
      <c r="B24" s="150">
        <v>854</v>
      </c>
      <c r="C24" s="151">
        <v>821</v>
      </c>
      <c r="D24" s="151">
        <v>34</v>
      </c>
      <c r="E24" s="151">
        <v>29</v>
      </c>
      <c r="F24" s="151">
        <v>235</v>
      </c>
      <c r="G24" s="151">
        <v>4149</v>
      </c>
      <c r="H24" s="151">
        <v>2294</v>
      </c>
      <c r="I24" s="149"/>
    </row>
    <row r="25" spans="1:9" ht="13.5" customHeight="1">
      <c r="A25" s="519" t="s">
        <v>80</v>
      </c>
      <c r="B25" s="150">
        <v>1016</v>
      </c>
      <c r="C25" s="151">
        <v>947</v>
      </c>
      <c r="D25" s="151">
        <v>69</v>
      </c>
      <c r="E25" s="151">
        <v>69</v>
      </c>
      <c r="F25" s="151">
        <v>570</v>
      </c>
      <c r="G25" s="151">
        <v>5288</v>
      </c>
      <c r="H25" s="151">
        <v>4696</v>
      </c>
      <c r="I25" s="149"/>
    </row>
    <row r="26" spans="1:9" ht="13.5" customHeight="1">
      <c r="A26" s="519" t="s">
        <v>81</v>
      </c>
      <c r="B26" s="150">
        <v>97</v>
      </c>
      <c r="C26" s="151">
        <v>59</v>
      </c>
      <c r="D26" s="151">
        <v>39</v>
      </c>
      <c r="E26" s="151">
        <v>39</v>
      </c>
      <c r="F26" s="151">
        <v>36</v>
      </c>
      <c r="G26" s="151">
        <v>10</v>
      </c>
      <c r="H26" s="151">
        <v>7</v>
      </c>
      <c r="I26" s="149"/>
    </row>
    <row r="27" spans="1:9" ht="13.5" customHeight="1">
      <c r="A27" s="519" t="s">
        <v>82</v>
      </c>
      <c r="B27" s="150">
        <v>155</v>
      </c>
      <c r="C27" s="151">
        <v>77</v>
      </c>
      <c r="D27" s="151">
        <v>78</v>
      </c>
      <c r="E27" s="151">
        <v>78</v>
      </c>
      <c r="F27" s="151">
        <v>30</v>
      </c>
      <c r="G27" s="152" t="s">
        <v>73</v>
      </c>
      <c r="H27" s="152" t="s">
        <v>73</v>
      </c>
      <c r="I27" s="149"/>
    </row>
    <row r="28" spans="1:9" ht="13.5" customHeight="1">
      <c r="A28" s="519" t="s">
        <v>894</v>
      </c>
      <c r="B28" s="150">
        <v>9609</v>
      </c>
      <c r="C28" s="151">
        <v>9329</v>
      </c>
      <c r="D28" s="151">
        <v>280</v>
      </c>
      <c r="E28" s="151">
        <v>280</v>
      </c>
      <c r="F28" s="151">
        <v>503</v>
      </c>
      <c r="G28" s="152" t="s">
        <v>73</v>
      </c>
      <c r="H28" s="152" t="s">
        <v>73</v>
      </c>
      <c r="I28" s="149"/>
    </row>
    <row r="29" spans="1:9" ht="13.5" customHeight="1">
      <c r="A29" s="519" t="s">
        <v>895</v>
      </c>
      <c r="B29" s="150">
        <v>860</v>
      </c>
      <c r="C29" s="151">
        <v>694</v>
      </c>
      <c r="D29" s="151">
        <v>165</v>
      </c>
      <c r="E29" s="151">
        <v>165</v>
      </c>
      <c r="F29" s="151">
        <v>133</v>
      </c>
      <c r="G29" s="151">
        <v>82</v>
      </c>
      <c r="H29" s="151">
        <v>9</v>
      </c>
      <c r="I29" s="149"/>
    </row>
    <row r="30" spans="1:9" ht="13.5" customHeight="1">
      <c r="A30" s="520" t="s">
        <v>83</v>
      </c>
      <c r="B30" s="155">
        <v>162</v>
      </c>
      <c r="C30" s="156">
        <v>3</v>
      </c>
      <c r="D30" s="156">
        <v>159</v>
      </c>
      <c r="E30" s="156">
        <v>159</v>
      </c>
      <c r="F30" s="156">
        <v>1</v>
      </c>
      <c r="G30" s="168" t="s">
        <v>73</v>
      </c>
      <c r="H30" s="168" t="s">
        <v>73</v>
      </c>
      <c r="I30" s="157"/>
    </row>
    <row r="31" spans="1:9" ht="13.5" customHeight="1">
      <c r="A31" s="520" t="s">
        <v>893</v>
      </c>
      <c r="B31" s="155">
        <v>7660</v>
      </c>
      <c r="C31" s="156">
        <v>7390</v>
      </c>
      <c r="D31" s="156">
        <v>270</v>
      </c>
      <c r="E31" s="156">
        <v>270</v>
      </c>
      <c r="F31" s="156">
        <v>1047</v>
      </c>
      <c r="G31" s="168" t="s">
        <v>73</v>
      </c>
      <c r="H31" s="168" t="s">
        <v>73</v>
      </c>
      <c r="I31" s="157"/>
    </row>
    <row r="32" spans="1:9" ht="13.5" customHeight="1">
      <c r="A32" s="663" t="s">
        <v>84</v>
      </c>
      <c r="B32" s="293">
        <v>38</v>
      </c>
      <c r="C32" s="294">
        <v>25</v>
      </c>
      <c r="D32" s="294">
        <v>12</v>
      </c>
      <c r="E32" s="294">
        <v>12</v>
      </c>
      <c r="F32" s="295" t="s">
        <v>73</v>
      </c>
      <c r="G32" s="295" t="s">
        <v>73</v>
      </c>
      <c r="H32" s="295" t="s">
        <v>73</v>
      </c>
      <c r="I32" s="234"/>
    </row>
    <row r="33" spans="1:9" ht="13.5" customHeight="1">
      <c r="A33" s="664" t="s">
        <v>85</v>
      </c>
      <c r="B33" s="159">
        <v>936</v>
      </c>
      <c r="C33" s="160">
        <v>889</v>
      </c>
      <c r="D33" s="160">
        <v>48</v>
      </c>
      <c r="E33" s="160">
        <v>48</v>
      </c>
      <c r="F33" s="160">
        <v>246</v>
      </c>
      <c r="G33" s="176" t="s">
        <v>73</v>
      </c>
      <c r="H33" s="176" t="s">
        <v>73</v>
      </c>
      <c r="I33" s="161"/>
    </row>
    <row r="34" spans="1:9" ht="13.5" customHeight="1">
      <c r="A34" s="138" t="s">
        <v>15</v>
      </c>
      <c r="B34" s="162"/>
      <c r="C34" s="163"/>
      <c r="D34" s="163"/>
      <c r="E34" s="164">
        <f>SUM(E21:E33)</f>
        <v>2730</v>
      </c>
      <c r="F34" s="165"/>
      <c r="G34" s="164">
        <f>SUM(G21:G33)</f>
        <v>41722</v>
      </c>
      <c r="H34" s="164">
        <f>SUM(H21:H33)</f>
        <v>25091</v>
      </c>
      <c r="I34" s="166"/>
    </row>
    <row r="35" ht="10.5">
      <c r="A35" s="121" t="s">
        <v>60</v>
      </c>
    </row>
    <row r="36" ht="10.5">
      <c r="A36" s="121" t="s">
        <v>62</v>
      </c>
    </row>
    <row r="37" ht="10.5">
      <c r="A37" s="121" t="s">
        <v>49</v>
      </c>
    </row>
    <row r="38" ht="10.5">
      <c r="A38" s="121" t="s">
        <v>48</v>
      </c>
    </row>
    <row r="39" ht="9.75" customHeight="1"/>
    <row r="40" ht="14.25">
      <c r="A40" s="133" t="s">
        <v>13</v>
      </c>
    </row>
    <row r="41" spans="9:10" ht="10.5">
      <c r="I41" s="122" t="s">
        <v>12</v>
      </c>
      <c r="J41" s="122"/>
    </row>
    <row r="42" spans="1:9" ht="13.5" customHeight="1">
      <c r="A42" s="789" t="s">
        <v>14</v>
      </c>
      <c r="B42" s="791" t="s">
        <v>43</v>
      </c>
      <c r="C42" s="793" t="s">
        <v>44</v>
      </c>
      <c r="D42" s="793" t="s">
        <v>45</v>
      </c>
      <c r="E42" s="799" t="s">
        <v>46</v>
      </c>
      <c r="F42" s="793" t="s">
        <v>55</v>
      </c>
      <c r="G42" s="793" t="s">
        <v>11</v>
      </c>
      <c r="H42" s="799" t="s">
        <v>42</v>
      </c>
      <c r="I42" s="797" t="s">
        <v>8</v>
      </c>
    </row>
    <row r="43" spans="1:9" ht="13.5" customHeight="1" thickBot="1">
      <c r="A43" s="790"/>
      <c r="B43" s="792"/>
      <c r="C43" s="794"/>
      <c r="D43" s="794"/>
      <c r="E43" s="800"/>
      <c r="F43" s="805"/>
      <c r="G43" s="805"/>
      <c r="H43" s="801"/>
      <c r="I43" s="798"/>
    </row>
    <row r="44" spans="1:9" ht="13.5" customHeight="1" thickTop="1">
      <c r="A44" s="519" t="s">
        <v>86</v>
      </c>
      <c r="B44" s="146">
        <v>182</v>
      </c>
      <c r="C44" s="147">
        <v>182</v>
      </c>
      <c r="D44" s="147">
        <v>0</v>
      </c>
      <c r="E44" s="147">
        <v>0</v>
      </c>
      <c r="F44" s="148" t="s">
        <v>73</v>
      </c>
      <c r="G44" s="147">
        <v>329</v>
      </c>
      <c r="H44" s="147">
        <v>115</v>
      </c>
      <c r="I44" s="167" t="s">
        <v>9</v>
      </c>
    </row>
    <row r="45" spans="1:9" ht="13.5" customHeight="1">
      <c r="A45" s="520" t="s">
        <v>86</v>
      </c>
      <c r="B45" s="155">
        <v>126</v>
      </c>
      <c r="C45" s="156">
        <v>126</v>
      </c>
      <c r="D45" s="156">
        <v>0</v>
      </c>
      <c r="E45" s="156">
        <v>0</v>
      </c>
      <c r="F45" s="168" t="s">
        <v>73</v>
      </c>
      <c r="G45" s="168" t="s">
        <v>73</v>
      </c>
      <c r="H45" s="168" t="s">
        <v>73</v>
      </c>
      <c r="I45" s="157" t="s">
        <v>87</v>
      </c>
    </row>
    <row r="46" spans="1:9" ht="13.5" customHeight="1">
      <c r="A46" s="520" t="s">
        <v>88</v>
      </c>
      <c r="B46" s="155">
        <v>718</v>
      </c>
      <c r="C46" s="156">
        <v>707</v>
      </c>
      <c r="D46" s="156">
        <v>11</v>
      </c>
      <c r="E46" s="156">
        <v>640</v>
      </c>
      <c r="F46" s="168" t="s">
        <v>73</v>
      </c>
      <c r="G46" s="168" t="s">
        <v>73</v>
      </c>
      <c r="H46" s="168" t="s">
        <v>73</v>
      </c>
      <c r="I46" s="157" t="s">
        <v>89</v>
      </c>
    </row>
    <row r="47" spans="1:9" ht="13.5" customHeight="1">
      <c r="A47" s="520" t="s">
        <v>90</v>
      </c>
      <c r="B47" s="155">
        <v>66</v>
      </c>
      <c r="C47" s="156">
        <v>64</v>
      </c>
      <c r="D47" s="156">
        <v>2</v>
      </c>
      <c r="E47" s="156">
        <v>2</v>
      </c>
      <c r="F47" s="168" t="s">
        <v>73</v>
      </c>
      <c r="G47" s="168" t="s">
        <v>73</v>
      </c>
      <c r="H47" s="168" t="s">
        <v>73</v>
      </c>
      <c r="I47" s="157"/>
    </row>
    <row r="48" spans="1:9" ht="13.5" customHeight="1">
      <c r="A48" s="520" t="s">
        <v>91</v>
      </c>
      <c r="B48" s="155">
        <v>262</v>
      </c>
      <c r="C48" s="156">
        <v>234</v>
      </c>
      <c r="D48" s="156">
        <v>28</v>
      </c>
      <c r="E48" s="156">
        <v>28</v>
      </c>
      <c r="F48" s="168" t="s">
        <v>73</v>
      </c>
      <c r="G48" s="168" t="s">
        <v>73</v>
      </c>
      <c r="H48" s="168" t="s">
        <v>73</v>
      </c>
      <c r="I48" s="157" t="s">
        <v>9</v>
      </c>
    </row>
    <row r="49" spans="1:9" ht="39.75" customHeight="1">
      <c r="A49" s="664" t="s">
        <v>91</v>
      </c>
      <c r="B49" s="159">
        <v>190840</v>
      </c>
      <c r="C49" s="160">
        <v>184041</v>
      </c>
      <c r="D49" s="160">
        <v>6799</v>
      </c>
      <c r="E49" s="160">
        <v>6799</v>
      </c>
      <c r="F49" s="176">
        <v>1283</v>
      </c>
      <c r="G49" s="176" t="s">
        <v>121</v>
      </c>
      <c r="H49" s="176" t="s">
        <v>121</v>
      </c>
      <c r="I49" s="665" t="s">
        <v>861</v>
      </c>
    </row>
    <row r="50" spans="1:9" ht="13.5" customHeight="1">
      <c r="A50" s="138" t="s">
        <v>16</v>
      </c>
      <c r="B50" s="162"/>
      <c r="C50" s="163"/>
      <c r="D50" s="163"/>
      <c r="E50" s="164">
        <f>SUM(E44:E49)</f>
        <v>7469</v>
      </c>
      <c r="F50" s="165"/>
      <c r="G50" s="164">
        <f>SUM(G44:G49)</f>
        <v>329</v>
      </c>
      <c r="H50" s="164">
        <f>SUM(H44:H49)</f>
        <v>115</v>
      </c>
      <c r="I50" s="174"/>
    </row>
    <row r="51" ht="9.75" customHeight="1">
      <c r="A51" s="175"/>
    </row>
    <row r="52" ht="14.25">
      <c r="A52" s="133" t="s">
        <v>56</v>
      </c>
    </row>
    <row r="53" ht="10.5">
      <c r="J53" s="122" t="s">
        <v>12</v>
      </c>
    </row>
    <row r="54" spans="1:10" ht="13.5" customHeight="1">
      <c r="A54" s="795" t="s">
        <v>17</v>
      </c>
      <c r="B54" s="791" t="s">
        <v>19</v>
      </c>
      <c r="C54" s="793" t="s">
        <v>47</v>
      </c>
      <c r="D54" s="793" t="s">
        <v>20</v>
      </c>
      <c r="E54" s="793" t="s">
        <v>21</v>
      </c>
      <c r="F54" s="793" t="s">
        <v>22</v>
      </c>
      <c r="G54" s="799" t="s">
        <v>23</v>
      </c>
      <c r="H54" s="799" t="s">
        <v>24</v>
      </c>
      <c r="I54" s="799" t="s">
        <v>59</v>
      </c>
      <c r="J54" s="797" t="s">
        <v>8</v>
      </c>
    </row>
    <row r="55" spans="1:10" ht="13.5" customHeight="1" thickBot="1">
      <c r="A55" s="796"/>
      <c r="B55" s="792"/>
      <c r="C55" s="794"/>
      <c r="D55" s="794"/>
      <c r="E55" s="794"/>
      <c r="F55" s="794"/>
      <c r="G55" s="800"/>
      <c r="H55" s="800"/>
      <c r="I55" s="801"/>
      <c r="J55" s="798"/>
    </row>
    <row r="56" spans="1:10" ht="13.5" customHeight="1" thickTop="1">
      <c r="A56" s="519" t="s">
        <v>93</v>
      </c>
      <c r="B56" s="146">
        <v>0</v>
      </c>
      <c r="C56" s="147">
        <v>10</v>
      </c>
      <c r="D56" s="147">
        <v>8</v>
      </c>
      <c r="E56" s="148" t="s">
        <v>73</v>
      </c>
      <c r="F56" s="147">
        <v>362</v>
      </c>
      <c r="G56" s="147">
        <v>1501</v>
      </c>
      <c r="H56" s="147">
        <v>270</v>
      </c>
      <c r="I56" s="148" t="s">
        <v>73</v>
      </c>
      <c r="J56" s="149"/>
    </row>
    <row r="57" spans="1:10" ht="13.5" customHeight="1">
      <c r="A57" s="519" t="s">
        <v>94</v>
      </c>
      <c r="B57" s="150">
        <v>20</v>
      </c>
      <c r="C57" s="151">
        <v>51</v>
      </c>
      <c r="D57" s="151">
        <v>5</v>
      </c>
      <c r="E57" s="152" t="s">
        <v>73</v>
      </c>
      <c r="F57" s="152" t="s">
        <v>73</v>
      </c>
      <c r="G57" s="152" t="s">
        <v>73</v>
      </c>
      <c r="H57" s="152" t="s">
        <v>73</v>
      </c>
      <c r="I57" s="152" t="s">
        <v>73</v>
      </c>
      <c r="J57" s="149"/>
    </row>
    <row r="58" spans="1:10" ht="13.5" customHeight="1">
      <c r="A58" s="519" t="s">
        <v>95</v>
      </c>
      <c r="B58" s="150">
        <v>58</v>
      </c>
      <c r="C58" s="151">
        <v>588</v>
      </c>
      <c r="D58" s="151">
        <v>110</v>
      </c>
      <c r="E58" s="151">
        <v>10</v>
      </c>
      <c r="F58" s="152" t="s">
        <v>73</v>
      </c>
      <c r="G58" s="152" t="s">
        <v>73</v>
      </c>
      <c r="H58" s="152" t="s">
        <v>73</v>
      </c>
      <c r="I58" s="152" t="s">
        <v>73</v>
      </c>
      <c r="J58" s="149"/>
    </row>
    <row r="59" spans="1:10" ht="13.5" customHeight="1">
      <c r="A59" s="519" t="s">
        <v>96</v>
      </c>
      <c r="B59" s="153" t="s">
        <v>73</v>
      </c>
      <c r="C59" s="151">
        <v>1</v>
      </c>
      <c r="D59" s="151">
        <v>1</v>
      </c>
      <c r="E59" s="152" t="s">
        <v>73</v>
      </c>
      <c r="F59" s="152" t="s">
        <v>73</v>
      </c>
      <c r="G59" s="152" t="s">
        <v>73</v>
      </c>
      <c r="H59" s="152" t="s">
        <v>73</v>
      </c>
      <c r="I59" s="152" t="s">
        <v>73</v>
      </c>
      <c r="J59" s="149"/>
    </row>
    <row r="60" spans="1:10" ht="13.5" customHeight="1">
      <c r="A60" s="519" t="s">
        <v>97</v>
      </c>
      <c r="B60" s="150">
        <v>1</v>
      </c>
      <c r="C60" s="151">
        <v>193</v>
      </c>
      <c r="D60" s="151">
        <v>69</v>
      </c>
      <c r="E60" s="152" t="s">
        <v>73</v>
      </c>
      <c r="F60" s="152" t="s">
        <v>73</v>
      </c>
      <c r="G60" s="152" t="s">
        <v>73</v>
      </c>
      <c r="H60" s="152" t="s">
        <v>73</v>
      </c>
      <c r="I60" s="152" t="s">
        <v>73</v>
      </c>
      <c r="J60" s="149"/>
    </row>
    <row r="61" spans="1:10" ht="13.5" customHeight="1">
      <c r="A61" s="519" t="s">
        <v>98</v>
      </c>
      <c r="B61" s="150">
        <v>32</v>
      </c>
      <c r="C61" s="151">
        <v>167</v>
      </c>
      <c r="D61" s="151">
        <v>29</v>
      </c>
      <c r="E61" s="152" t="s">
        <v>73</v>
      </c>
      <c r="F61" s="152" t="s">
        <v>73</v>
      </c>
      <c r="G61" s="152" t="s">
        <v>73</v>
      </c>
      <c r="H61" s="152" t="s">
        <v>73</v>
      </c>
      <c r="I61" s="152" t="s">
        <v>73</v>
      </c>
      <c r="J61" s="149"/>
    </row>
    <row r="62" spans="1:10" ht="13.5" customHeight="1">
      <c r="A62" s="519" t="s">
        <v>99</v>
      </c>
      <c r="B62" s="150">
        <v>6</v>
      </c>
      <c r="C62" s="151">
        <v>511</v>
      </c>
      <c r="D62" s="151">
        <v>5</v>
      </c>
      <c r="E62" s="152" t="s">
        <v>73</v>
      </c>
      <c r="F62" s="152" t="s">
        <v>73</v>
      </c>
      <c r="G62" s="152" t="s">
        <v>73</v>
      </c>
      <c r="H62" s="152" t="s">
        <v>73</v>
      </c>
      <c r="I62" s="152" t="s">
        <v>73</v>
      </c>
      <c r="J62" s="149"/>
    </row>
    <row r="63" spans="1:10" ht="13.5" customHeight="1">
      <c r="A63" s="519" t="s">
        <v>100</v>
      </c>
      <c r="B63" s="150">
        <v>-13</v>
      </c>
      <c r="C63" s="151">
        <v>191</v>
      </c>
      <c r="D63" s="151">
        <v>40</v>
      </c>
      <c r="E63" s="262" t="s">
        <v>73</v>
      </c>
      <c r="F63" s="152" t="s">
        <v>73</v>
      </c>
      <c r="G63" s="152" t="s">
        <v>73</v>
      </c>
      <c r="H63" s="152" t="s">
        <v>73</v>
      </c>
      <c r="I63" s="152" t="s">
        <v>73</v>
      </c>
      <c r="J63" s="149"/>
    </row>
    <row r="64" spans="1:10" ht="13.5" customHeight="1">
      <c r="A64" s="519" t="s">
        <v>101</v>
      </c>
      <c r="B64" s="153" t="s">
        <v>73</v>
      </c>
      <c r="C64" s="151">
        <v>35</v>
      </c>
      <c r="D64" s="151">
        <v>20</v>
      </c>
      <c r="E64" s="152" t="s">
        <v>73</v>
      </c>
      <c r="F64" s="152" t="s">
        <v>73</v>
      </c>
      <c r="G64" s="152" t="s">
        <v>73</v>
      </c>
      <c r="H64" s="152" t="s">
        <v>73</v>
      </c>
      <c r="I64" s="152" t="s">
        <v>73</v>
      </c>
      <c r="J64" s="149"/>
    </row>
    <row r="65" spans="1:10" ht="13.5" customHeight="1">
      <c r="A65" s="519" t="s">
        <v>102</v>
      </c>
      <c r="B65" s="150">
        <v>0</v>
      </c>
      <c r="C65" s="151">
        <v>30</v>
      </c>
      <c r="D65" s="151">
        <v>30</v>
      </c>
      <c r="E65" s="152" t="s">
        <v>73</v>
      </c>
      <c r="F65" s="152" t="s">
        <v>73</v>
      </c>
      <c r="G65" s="152" t="s">
        <v>73</v>
      </c>
      <c r="H65" s="152" t="s">
        <v>73</v>
      </c>
      <c r="I65" s="152" t="s">
        <v>73</v>
      </c>
      <c r="J65" s="149"/>
    </row>
    <row r="66" spans="1:10" ht="13.5" customHeight="1">
      <c r="A66" s="519" t="s">
        <v>103</v>
      </c>
      <c r="B66" s="150">
        <v>5</v>
      </c>
      <c r="C66" s="151">
        <v>29</v>
      </c>
      <c r="D66" s="151">
        <v>4</v>
      </c>
      <c r="E66" s="152" t="s">
        <v>73</v>
      </c>
      <c r="F66" s="152" t="s">
        <v>73</v>
      </c>
      <c r="G66" s="152" t="s">
        <v>73</v>
      </c>
      <c r="H66" s="152" t="s">
        <v>73</v>
      </c>
      <c r="I66" s="152" t="s">
        <v>73</v>
      </c>
      <c r="J66" s="149"/>
    </row>
    <row r="67" spans="1:10" ht="13.5" customHeight="1">
      <c r="A67" s="519" t="s">
        <v>104</v>
      </c>
      <c r="B67" s="150">
        <v>1</v>
      </c>
      <c r="C67" s="151">
        <v>12</v>
      </c>
      <c r="D67" s="151">
        <v>9</v>
      </c>
      <c r="E67" s="152" t="s">
        <v>73</v>
      </c>
      <c r="F67" s="152" t="s">
        <v>73</v>
      </c>
      <c r="G67" s="152" t="s">
        <v>73</v>
      </c>
      <c r="H67" s="152" t="s">
        <v>73</v>
      </c>
      <c r="I67" s="152" t="s">
        <v>73</v>
      </c>
      <c r="J67" s="149"/>
    </row>
    <row r="68" spans="1:10" ht="13.5" customHeight="1">
      <c r="A68" s="519" t="s">
        <v>105</v>
      </c>
      <c r="B68" s="150">
        <v>-3</v>
      </c>
      <c r="C68" s="151">
        <v>21</v>
      </c>
      <c r="D68" s="151">
        <v>33</v>
      </c>
      <c r="E68" s="152" t="s">
        <v>73</v>
      </c>
      <c r="F68" s="152" t="s">
        <v>73</v>
      </c>
      <c r="G68" s="152" t="s">
        <v>73</v>
      </c>
      <c r="H68" s="152" t="s">
        <v>73</v>
      </c>
      <c r="I68" s="152" t="s">
        <v>73</v>
      </c>
      <c r="J68" s="149"/>
    </row>
    <row r="69" spans="1:10" ht="13.5" customHeight="1">
      <c r="A69" s="519" t="s">
        <v>106</v>
      </c>
      <c r="B69" s="150">
        <v>5</v>
      </c>
      <c r="C69" s="151">
        <v>184</v>
      </c>
      <c r="D69" s="151">
        <v>101</v>
      </c>
      <c r="E69" s="152" t="s">
        <v>73</v>
      </c>
      <c r="F69" s="152" t="s">
        <v>73</v>
      </c>
      <c r="G69" s="152" t="s">
        <v>73</v>
      </c>
      <c r="H69" s="152" t="s">
        <v>73</v>
      </c>
      <c r="I69" s="152" t="s">
        <v>73</v>
      </c>
      <c r="J69" s="149"/>
    </row>
    <row r="70" spans="1:10" ht="13.5" customHeight="1">
      <c r="A70" s="519" t="s">
        <v>107</v>
      </c>
      <c r="B70" s="150">
        <v>11</v>
      </c>
      <c r="C70" s="151">
        <v>62</v>
      </c>
      <c r="D70" s="151">
        <v>34</v>
      </c>
      <c r="E70" s="152" t="s">
        <v>73</v>
      </c>
      <c r="F70" s="152" t="s">
        <v>73</v>
      </c>
      <c r="G70" s="152" t="s">
        <v>73</v>
      </c>
      <c r="H70" s="152" t="s">
        <v>73</v>
      </c>
      <c r="I70" s="152" t="s">
        <v>73</v>
      </c>
      <c r="J70" s="149"/>
    </row>
    <row r="71" spans="1:10" ht="13.5" customHeight="1">
      <c r="A71" s="519" t="s">
        <v>108</v>
      </c>
      <c r="B71" s="153" t="s">
        <v>73</v>
      </c>
      <c r="C71" s="151">
        <v>112</v>
      </c>
      <c r="D71" s="151">
        <v>6</v>
      </c>
      <c r="E71" s="151">
        <v>24</v>
      </c>
      <c r="F71" s="152" t="s">
        <v>73</v>
      </c>
      <c r="G71" s="152" t="s">
        <v>73</v>
      </c>
      <c r="H71" s="152" t="s">
        <v>73</v>
      </c>
      <c r="I71" s="152" t="s">
        <v>73</v>
      </c>
      <c r="J71" s="149"/>
    </row>
    <row r="72" spans="1:10" ht="13.5" customHeight="1">
      <c r="A72" s="520" t="s">
        <v>109</v>
      </c>
      <c r="B72" s="155">
        <v>-2</v>
      </c>
      <c r="C72" s="156">
        <v>38</v>
      </c>
      <c r="D72" s="156">
        <v>20</v>
      </c>
      <c r="E72" s="152" t="s">
        <v>73</v>
      </c>
      <c r="F72" s="152" t="s">
        <v>73</v>
      </c>
      <c r="G72" s="152" t="s">
        <v>73</v>
      </c>
      <c r="H72" s="168" t="s">
        <v>73</v>
      </c>
      <c r="I72" s="168" t="s">
        <v>73</v>
      </c>
      <c r="J72" s="157"/>
    </row>
    <row r="73" spans="1:10" ht="13.5" customHeight="1">
      <c r="A73" s="520" t="s">
        <v>110</v>
      </c>
      <c r="B73" s="155">
        <v>2</v>
      </c>
      <c r="C73" s="156">
        <v>132</v>
      </c>
      <c r="D73" s="156">
        <v>46</v>
      </c>
      <c r="E73" s="152" t="s">
        <v>73</v>
      </c>
      <c r="F73" s="152" t="s">
        <v>73</v>
      </c>
      <c r="G73" s="152" t="s">
        <v>73</v>
      </c>
      <c r="H73" s="168" t="s">
        <v>73</v>
      </c>
      <c r="I73" s="168" t="s">
        <v>73</v>
      </c>
      <c r="J73" s="157"/>
    </row>
    <row r="74" spans="1:10" ht="13.5" customHeight="1">
      <c r="A74" s="664" t="s">
        <v>111</v>
      </c>
      <c r="B74" s="666">
        <v>0</v>
      </c>
      <c r="C74" s="160">
        <v>56</v>
      </c>
      <c r="D74" s="160">
        <v>20</v>
      </c>
      <c r="E74" s="160">
        <v>1</v>
      </c>
      <c r="F74" s="152" t="s">
        <v>73</v>
      </c>
      <c r="G74" s="152" t="s">
        <v>73</v>
      </c>
      <c r="H74" s="176" t="s">
        <v>73</v>
      </c>
      <c r="I74" s="176" t="s">
        <v>73</v>
      </c>
      <c r="J74" s="161"/>
    </row>
    <row r="75" spans="1:10" ht="13.5" customHeight="1">
      <c r="A75" s="177" t="s">
        <v>18</v>
      </c>
      <c r="B75" s="178"/>
      <c r="C75" s="165"/>
      <c r="D75" s="164">
        <f>SUM(D56:D74)</f>
        <v>590</v>
      </c>
      <c r="E75" s="164">
        <f>SUM(E56:E74)</f>
        <v>35</v>
      </c>
      <c r="F75" s="164">
        <f>SUM(F56:F74)</f>
        <v>362</v>
      </c>
      <c r="G75" s="164">
        <f>SUM(G56:G74)</f>
        <v>1501</v>
      </c>
      <c r="H75" s="164">
        <f>SUM(H56:H74)</f>
        <v>270</v>
      </c>
      <c r="I75" s="173" t="s">
        <v>73</v>
      </c>
      <c r="J75" s="166"/>
    </row>
    <row r="76" ht="10.5">
      <c r="A76" s="121" t="s">
        <v>61</v>
      </c>
    </row>
    <row r="77" ht="9.75" customHeight="1"/>
    <row r="78" ht="14.25">
      <c r="A78" s="133" t="s">
        <v>39</v>
      </c>
    </row>
    <row r="79" ht="10.5">
      <c r="D79" s="122" t="s">
        <v>12</v>
      </c>
    </row>
    <row r="80" spans="1:4" ht="21.75" thickBot="1">
      <c r="A80" s="179" t="s">
        <v>34</v>
      </c>
      <c r="B80" s="180" t="s">
        <v>69</v>
      </c>
      <c r="C80" s="181" t="s">
        <v>70</v>
      </c>
      <c r="D80" s="182" t="s">
        <v>50</v>
      </c>
    </row>
    <row r="81" spans="1:4" ht="13.5" customHeight="1" thickTop="1">
      <c r="A81" s="183" t="s">
        <v>35</v>
      </c>
      <c r="B81" s="146">
        <v>6538</v>
      </c>
      <c r="C81" s="147">
        <v>6574</v>
      </c>
      <c r="D81" s="167">
        <f>C81-B81</f>
        <v>36</v>
      </c>
    </row>
    <row r="82" spans="1:4" ht="13.5" customHeight="1">
      <c r="A82" s="184" t="s">
        <v>36</v>
      </c>
      <c r="B82" s="155">
        <v>2818</v>
      </c>
      <c r="C82" s="156">
        <v>2614</v>
      </c>
      <c r="D82" s="157">
        <f>C82-B82</f>
        <v>-204</v>
      </c>
    </row>
    <row r="83" spans="1:4" ht="13.5" customHeight="1">
      <c r="A83" s="185" t="s">
        <v>37</v>
      </c>
      <c r="B83" s="159">
        <v>13819</v>
      </c>
      <c r="C83" s="160">
        <v>14421</v>
      </c>
      <c r="D83" s="161">
        <f>C83-B83</f>
        <v>602</v>
      </c>
    </row>
    <row r="84" spans="1:4" ht="13.5" customHeight="1">
      <c r="A84" s="186" t="s">
        <v>38</v>
      </c>
      <c r="B84" s="187">
        <f>SUM(B81:B83)</f>
        <v>23175</v>
      </c>
      <c r="C84" s="164">
        <f>SUM(C81:C83)</f>
        <v>23609</v>
      </c>
      <c r="D84" s="166">
        <f>SUM(D81:D83)</f>
        <v>434</v>
      </c>
    </row>
    <row r="85" spans="1:4" ht="10.5">
      <c r="A85" s="121" t="s">
        <v>58</v>
      </c>
      <c r="B85" s="188"/>
      <c r="C85" s="188"/>
      <c r="D85" s="188"/>
    </row>
    <row r="86" spans="1:4" ht="9.75" customHeight="1">
      <c r="A86" s="189"/>
      <c r="B86" s="188"/>
      <c r="C86" s="188"/>
      <c r="D86" s="188"/>
    </row>
    <row r="87" ht="14.25">
      <c r="A87" s="133" t="s">
        <v>57</v>
      </c>
    </row>
    <row r="88" ht="10.5" customHeight="1">
      <c r="A88" s="133"/>
    </row>
    <row r="89" spans="1:11" ht="21.75" thickBot="1">
      <c r="A89" s="179" t="s">
        <v>33</v>
      </c>
      <c r="B89" s="180" t="s">
        <v>69</v>
      </c>
      <c r="C89" s="181" t="s">
        <v>70</v>
      </c>
      <c r="D89" s="181" t="s">
        <v>50</v>
      </c>
      <c r="E89" s="190" t="s">
        <v>31</v>
      </c>
      <c r="F89" s="182" t="s">
        <v>32</v>
      </c>
      <c r="G89" s="807" t="s">
        <v>40</v>
      </c>
      <c r="H89" s="808"/>
      <c r="I89" s="180" t="s">
        <v>69</v>
      </c>
      <c r="J89" s="181" t="s">
        <v>70</v>
      </c>
      <c r="K89" s="182" t="s">
        <v>50</v>
      </c>
    </row>
    <row r="90" spans="1:11" ht="13.5" customHeight="1" thickTop="1">
      <c r="A90" s="183" t="s">
        <v>25</v>
      </c>
      <c r="B90" s="191">
        <v>9.38</v>
      </c>
      <c r="C90" s="192">
        <v>9.25</v>
      </c>
      <c r="D90" s="192">
        <f aca="true" t="shared" si="0" ref="D90:D95">C90-B90</f>
        <v>-0.13000000000000078</v>
      </c>
      <c r="E90" s="193">
        <v>-11.74</v>
      </c>
      <c r="F90" s="194">
        <v>-20</v>
      </c>
      <c r="G90" s="811" t="s">
        <v>76</v>
      </c>
      <c r="H90" s="812"/>
      <c r="I90" s="487" t="s">
        <v>73</v>
      </c>
      <c r="J90" s="488" t="s">
        <v>73</v>
      </c>
      <c r="K90" s="489" t="s">
        <v>73</v>
      </c>
    </row>
    <row r="91" spans="1:11" ht="13.5" customHeight="1">
      <c r="A91" s="184" t="s">
        <v>26</v>
      </c>
      <c r="B91" s="198">
        <v>17.51</v>
      </c>
      <c r="C91" s="199">
        <v>17.9</v>
      </c>
      <c r="D91" s="199">
        <f t="shared" si="0"/>
        <v>0.389999999999997</v>
      </c>
      <c r="E91" s="200">
        <v>-16.74</v>
      </c>
      <c r="F91" s="201">
        <v>-40</v>
      </c>
      <c r="G91" s="802" t="s">
        <v>77</v>
      </c>
      <c r="H91" s="803"/>
      <c r="I91" s="270" t="s">
        <v>73</v>
      </c>
      <c r="J91" s="276" t="s">
        <v>73</v>
      </c>
      <c r="K91" s="490" t="s">
        <v>73</v>
      </c>
    </row>
    <row r="92" spans="1:11" ht="13.5" customHeight="1">
      <c r="A92" s="184" t="s">
        <v>27</v>
      </c>
      <c r="B92" s="204">
        <v>12.4</v>
      </c>
      <c r="C92" s="202">
        <v>12</v>
      </c>
      <c r="D92" s="199">
        <f t="shared" si="0"/>
        <v>-0.40000000000000036</v>
      </c>
      <c r="E92" s="205">
        <v>25</v>
      </c>
      <c r="F92" s="206">
        <v>35</v>
      </c>
      <c r="G92" s="802" t="s">
        <v>78</v>
      </c>
      <c r="H92" s="803"/>
      <c r="I92" s="270" t="s">
        <v>73</v>
      </c>
      <c r="J92" s="276" t="s">
        <v>73</v>
      </c>
      <c r="K92" s="490" t="s">
        <v>73</v>
      </c>
    </row>
    <row r="93" spans="1:11" ht="13.5" customHeight="1">
      <c r="A93" s="184" t="s">
        <v>28</v>
      </c>
      <c r="B93" s="207">
        <v>17.8</v>
      </c>
      <c r="C93" s="202">
        <v>8.4</v>
      </c>
      <c r="D93" s="199">
        <f t="shared" si="0"/>
        <v>-9.4</v>
      </c>
      <c r="E93" s="205">
        <v>350</v>
      </c>
      <c r="F93" s="208"/>
      <c r="G93" s="802" t="s">
        <v>79</v>
      </c>
      <c r="H93" s="803"/>
      <c r="I93" s="270" t="s">
        <v>73</v>
      </c>
      <c r="J93" s="276" t="s">
        <v>73</v>
      </c>
      <c r="K93" s="490" t="s">
        <v>73</v>
      </c>
    </row>
    <row r="94" spans="1:11" ht="13.5" customHeight="1">
      <c r="A94" s="184" t="s">
        <v>29</v>
      </c>
      <c r="B94" s="209">
        <v>0.56</v>
      </c>
      <c r="C94" s="199">
        <v>0.55</v>
      </c>
      <c r="D94" s="199">
        <f t="shared" si="0"/>
        <v>-0.010000000000000009</v>
      </c>
      <c r="E94" s="210"/>
      <c r="F94" s="211"/>
      <c r="G94" s="802" t="s">
        <v>80</v>
      </c>
      <c r="H94" s="803"/>
      <c r="I94" s="270" t="s">
        <v>73</v>
      </c>
      <c r="J94" s="276" t="s">
        <v>73</v>
      </c>
      <c r="K94" s="490" t="s">
        <v>73</v>
      </c>
    </row>
    <row r="95" spans="1:11" ht="13.5" customHeight="1">
      <c r="A95" s="212" t="s">
        <v>30</v>
      </c>
      <c r="B95" s="213">
        <v>77.8</v>
      </c>
      <c r="C95" s="214">
        <v>76.2</v>
      </c>
      <c r="D95" s="214">
        <f t="shared" si="0"/>
        <v>-1.5999999999999943</v>
      </c>
      <c r="E95" s="215"/>
      <c r="F95" s="216"/>
      <c r="G95" s="802" t="s">
        <v>81</v>
      </c>
      <c r="H95" s="803"/>
      <c r="I95" s="270" t="s">
        <v>73</v>
      </c>
      <c r="J95" s="276" t="s">
        <v>73</v>
      </c>
      <c r="K95" s="490" t="s">
        <v>73</v>
      </c>
    </row>
    <row r="96" spans="1:11" ht="13.5" customHeight="1">
      <c r="A96" s="447"/>
      <c r="B96" s="448"/>
      <c r="C96" s="448"/>
      <c r="D96" s="448"/>
      <c r="E96" s="449"/>
      <c r="F96" s="449"/>
      <c r="G96" s="839" t="s">
        <v>82</v>
      </c>
      <c r="H96" s="840"/>
      <c r="I96" s="491" t="s">
        <v>73</v>
      </c>
      <c r="J96" s="286" t="s">
        <v>73</v>
      </c>
      <c r="K96" s="492" t="s">
        <v>73</v>
      </c>
    </row>
    <row r="97" spans="1:11" ht="10.5">
      <c r="A97" s="121" t="s">
        <v>64</v>
      </c>
      <c r="G97" s="391"/>
      <c r="H97" s="391"/>
      <c r="I97" s="667"/>
      <c r="J97" s="448"/>
      <c r="K97" s="667"/>
    </row>
    <row r="98" ht="10.5">
      <c r="A98" s="121" t="s">
        <v>65</v>
      </c>
    </row>
    <row r="99" ht="10.5">
      <c r="A99" s="121" t="s">
        <v>63</v>
      </c>
    </row>
    <row r="100" ht="10.5" customHeight="1">
      <c r="A100" s="121" t="s">
        <v>68</v>
      </c>
    </row>
  </sheetData>
  <sheetProtection/>
  <mergeCells count="44">
    <mergeCell ref="A42:A43"/>
    <mergeCell ref="B42:B43"/>
    <mergeCell ref="C42:C43"/>
    <mergeCell ref="A54:A55"/>
    <mergeCell ref="B54:B55"/>
    <mergeCell ref="C54:C55"/>
    <mergeCell ref="D54:D55"/>
    <mergeCell ref="E54:E55"/>
    <mergeCell ref="H54:H55"/>
    <mergeCell ref="J54:J55"/>
    <mergeCell ref="F54:F55"/>
    <mergeCell ref="G54:G55"/>
    <mergeCell ref="I54:I55"/>
    <mergeCell ref="H42:H43"/>
    <mergeCell ref="I42:I43"/>
    <mergeCell ref="G42:G43"/>
    <mergeCell ref="F42:F43"/>
    <mergeCell ref="D42:D43"/>
    <mergeCell ref="E42:E43"/>
    <mergeCell ref="C8:C9"/>
    <mergeCell ref="D19:D20"/>
    <mergeCell ref="E19:E20"/>
    <mergeCell ref="E8:E9"/>
    <mergeCell ref="I19:I20"/>
    <mergeCell ref="D8:D9"/>
    <mergeCell ref="F19:F20"/>
    <mergeCell ref="A8:A9"/>
    <mergeCell ref="H8:H9"/>
    <mergeCell ref="A19:A20"/>
    <mergeCell ref="B19:B20"/>
    <mergeCell ref="C19:C20"/>
    <mergeCell ref="B8:B9"/>
    <mergeCell ref="G19:G20"/>
    <mergeCell ref="H19:H20"/>
    <mergeCell ref="G8:G9"/>
    <mergeCell ref="F8:F9"/>
    <mergeCell ref="G89:H89"/>
    <mergeCell ref="G96:H96"/>
    <mergeCell ref="G95:H95"/>
    <mergeCell ref="G93:H93"/>
    <mergeCell ref="G92:H92"/>
    <mergeCell ref="G91:H91"/>
    <mergeCell ref="G90:H90"/>
    <mergeCell ref="G94:H94"/>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51" max="10" man="1"/>
  </rowBreaks>
  <colBreaks count="1" manualBreakCount="1">
    <brk id="11" max="72" man="1"/>
  </colBreaks>
</worksheet>
</file>

<file path=xl/worksheets/sheet30.xml><?xml version="1.0" encoding="utf-8"?>
<worksheet xmlns="http://schemas.openxmlformats.org/spreadsheetml/2006/main" xmlns:r="http://schemas.openxmlformats.org/officeDocument/2006/relationships">
  <dimension ref="A1:M96"/>
  <sheetViews>
    <sheetView view="pageBreakPreview" zoomScale="130" zoomScaleSheetLayoutView="130" zoomScalePageLayoutView="0" workbookViewId="0" topLeftCell="A1">
      <selection activeCell="D20" sqref="D20: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495</v>
      </c>
      <c r="B4" s="124"/>
      <c r="G4" s="125" t="s">
        <v>51</v>
      </c>
      <c r="H4" s="126" t="s">
        <v>52</v>
      </c>
      <c r="I4" s="127" t="s">
        <v>53</v>
      </c>
      <c r="J4" s="128" t="s">
        <v>54</v>
      </c>
    </row>
    <row r="5" spans="7:10" ht="13.5" customHeight="1" thickTop="1">
      <c r="G5" s="219">
        <v>3920</v>
      </c>
      <c r="H5" s="220">
        <v>5241</v>
      </c>
      <c r="I5" s="221">
        <v>761</v>
      </c>
      <c r="J5" s="222">
        <v>9922</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s="404" customFormat="1" ht="13.5" customHeight="1" thickTop="1">
      <c r="A10" s="402" t="s">
        <v>9</v>
      </c>
      <c r="B10" s="223">
        <v>17564</v>
      </c>
      <c r="C10" s="224">
        <v>16965</v>
      </c>
      <c r="D10" s="224">
        <v>599</v>
      </c>
      <c r="E10" s="224">
        <v>501</v>
      </c>
      <c r="F10" s="224">
        <v>996</v>
      </c>
      <c r="G10" s="224">
        <v>15899</v>
      </c>
      <c r="H10" s="403" t="s">
        <v>494</v>
      </c>
    </row>
    <row r="11" spans="1:8" s="404" customFormat="1" ht="13.5" customHeight="1">
      <c r="A11" s="405" t="s">
        <v>493</v>
      </c>
      <c r="B11" s="406">
        <v>82</v>
      </c>
      <c r="C11" s="407">
        <v>77</v>
      </c>
      <c r="D11" s="407">
        <v>5</v>
      </c>
      <c r="E11" s="407">
        <v>5</v>
      </c>
      <c r="F11" s="407">
        <v>17</v>
      </c>
      <c r="G11" s="408" t="s">
        <v>114</v>
      </c>
      <c r="H11" s="409" t="s">
        <v>492</v>
      </c>
    </row>
    <row r="12" spans="1:8" s="404" customFormat="1" ht="13.5" customHeight="1">
      <c r="A12" s="405" t="s">
        <v>491</v>
      </c>
      <c r="B12" s="406">
        <v>18</v>
      </c>
      <c r="C12" s="407">
        <v>2</v>
      </c>
      <c r="D12" s="407">
        <v>17</v>
      </c>
      <c r="E12" s="407">
        <v>17</v>
      </c>
      <c r="F12" s="408" t="s">
        <v>114</v>
      </c>
      <c r="G12" s="408" t="s">
        <v>114</v>
      </c>
      <c r="H12" s="410"/>
    </row>
    <row r="13" spans="1:8" s="404" customFormat="1" ht="13.5" customHeight="1">
      <c r="A13" s="411" t="s">
        <v>490</v>
      </c>
      <c r="B13" s="412">
        <v>60</v>
      </c>
      <c r="C13" s="413">
        <v>59</v>
      </c>
      <c r="D13" s="413">
        <v>0</v>
      </c>
      <c r="E13" s="413">
        <v>0</v>
      </c>
      <c r="F13" s="413">
        <v>8</v>
      </c>
      <c r="G13" s="414" t="s">
        <v>114</v>
      </c>
      <c r="H13" s="415" t="s">
        <v>489</v>
      </c>
    </row>
    <row r="14" spans="1:8" s="404" customFormat="1" ht="13.5" customHeight="1">
      <c r="A14" s="416" t="s">
        <v>488</v>
      </c>
      <c r="B14" s="417">
        <v>214</v>
      </c>
      <c r="C14" s="418">
        <v>211</v>
      </c>
      <c r="D14" s="418">
        <v>3</v>
      </c>
      <c r="E14" s="418">
        <v>3</v>
      </c>
      <c r="F14" s="418">
        <v>72</v>
      </c>
      <c r="G14" s="418">
        <v>790</v>
      </c>
      <c r="H14" s="419"/>
    </row>
    <row r="15" spans="1:8" s="404" customFormat="1" ht="13.5" customHeight="1">
      <c r="A15" s="420" t="s">
        <v>1</v>
      </c>
      <c r="B15" s="225">
        <v>17865</v>
      </c>
      <c r="C15" s="226">
        <v>17242</v>
      </c>
      <c r="D15" s="226">
        <v>623</v>
      </c>
      <c r="E15" s="226">
        <v>526</v>
      </c>
      <c r="F15" s="227"/>
      <c r="G15" s="226">
        <v>16689</v>
      </c>
      <c r="H15" s="421"/>
    </row>
    <row r="16" spans="1:8" ht="13.5" customHeight="1">
      <c r="A16" s="143" t="s">
        <v>66</v>
      </c>
      <c r="B16" s="144"/>
      <c r="C16" s="144"/>
      <c r="D16" s="144"/>
      <c r="E16" s="144"/>
      <c r="F16" s="144"/>
      <c r="G16" s="144"/>
      <c r="H16" s="145"/>
    </row>
    <row r="17" ht="9.75" customHeight="1"/>
    <row r="18" ht="14.25">
      <c r="A18" s="133" t="s">
        <v>10</v>
      </c>
    </row>
    <row r="19" spans="9:12" ht="10.5">
      <c r="I19" s="122" t="s">
        <v>12</v>
      </c>
      <c r="K19" s="122"/>
      <c r="L19" s="122"/>
    </row>
    <row r="20" spans="1:9" ht="13.5" customHeight="1">
      <c r="A20" s="789" t="s">
        <v>0</v>
      </c>
      <c r="B20" s="791" t="s">
        <v>43</v>
      </c>
      <c r="C20" s="793" t="s">
        <v>44</v>
      </c>
      <c r="D20" s="793" t="s">
        <v>45</v>
      </c>
      <c r="E20" s="799" t="s">
        <v>46</v>
      </c>
      <c r="F20" s="793" t="s">
        <v>55</v>
      </c>
      <c r="G20" s="793" t="s">
        <v>11</v>
      </c>
      <c r="H20" s="799" t="s">
        <v>41</v>
      </c>
      <c r="I20" s="797" t="s">
        <v>8</v>
      </c>
    </row>
    <row r="21" spans="1:9" ht="13.5" customHeight="1" thickBot="1">
      <c r="A21" s="790"/>
      <c r="B21" s="792"/>
      <c r="C21" s="794"/>
      <c r="D21" s="794"/>
      <c r="E21" s="800"/>
      <c r="F21" s="805"/>
      <c r="G21" s="805"/>
      <c r="H21" s="801"/>
      <c r="I21" s="798"/>
    </row>
    <row r="22" spans="1:9" ht="13.5" customHeight="1" thickTop="1">
      <c r="A22" s="289" t="s">
        <v>142</v>
      </c>
      <c r="B22" s="228">
        <v>2536</v>
      </c>
      <c r="C22" s="40">
        <v>2501</v>
      </c>
      <c r="D22" s="40">
        <v>35</v>
      </c>
      <c r="E22" s="40">
        <v>35</v>
      </c>
      <c r="F22" s="40">
        <v>280</v>
      </c>
      <c r="G22" s="229" t="s">
        <v>114</v>
      </c>
      <c r="H22" s="229" t="s">
        <v>114</v>
      </c>
      <c r="I22" s="422" t="s">
        <v>487</v>
      </c>
    </row>
    <row r="23" spans="1:9" ht="13.5" customHeight="1">
      <c r="A23" s="289" t="s">
        <v>486</v>
      </c>
      <c r="B23" s="260">
        <v>137</v>
      </c>
      <c r="C23" s="261">
        <v>130</v>
      </c>
      <c r="D23" s="261">
        <v>7</v>
      </c>
      <c r="E23" s="261">
        <v>7</v>
      </c>
      <c r="F23" s="261">
        <v>51</v>
      </c>
      <c r="G23" s="327" t="s">
        <v>114</v>
      </c>
      <c r="H23" s="327" t="s">
        <v>114</v>
      </c>
      <c r="I23" s="423"/>
    </row>
    <row r="24" spans="1:9" ht="13.5" customHeight="1">
      <c r="A24" s="289" t="s">
        <v>140</v>
      </c>
      <c r="B24" s="260">
        <v>266</v>
      </c>
      <c r="C24" s="261">
        <v>261</v>
      </c>
      <c r="D24" s="261">
        <v>5</v>
      </c>
      <c r="E24" s="261">
        <v>5</v>
      </c>
      <c r="F24" s="261">
        <v>78</v>
      </c>
      <c r="G24" s="327" t="s">
        <v>114</v>
      </c>
      <c r="H24" s="327" t="s">
        <v>114</v>
      </c>
      <c r="I24" s="423"/>
    </row>
    <row r="25" spans="1:9" ht="13.5" customHeight="1">
      <c r="A25" s="289" t="s">
        <v>139</v>
      </c>
      <c r="B25" s="260">
        <v>1</v>
      </c>
      <c r="C25" s="261">
        <v>1</v>
      </c>
      <c r="D25" s="261">
        <v>0</v>
      </c>
      <c r="E25" s="261">
        <v>0</v>
      </c>
      <c r="F25" s="261">
        <v>1</v>
      </c>
      <c r="G25" s="327" t="s">
        <v>114</v>
      </c>
      <c r="H25" s="327" t="s">
        <v>114</v>
      </c>
      <c r="I25" s="423"/>
    </row>
    <row r="26" spans="1:9" ht="13.5" customHeight="1">
      <c r="A26" s="289" t="s">
        <v>115</v>
      </c>
      <c r="B26" s="260">
        <v>161</v>
      </c>
      <c r="C26" s="261">
        <v>159</v>
      </c>
      <c r="D26" s="261">
        <v>2</v>
      </c>
      <c r="E26" s="261">
        <v>467</v>
      </c>
      <c r="F26" s="261">
        <v>109</v>
      </c>
      <c r="G26" s="261">
        <v>1819</v>
      </c>
      <c r="H26" s="261">
        <v>1215</v>
      </c>
      <c r="I26" s="423" t="s">
        <v>153</v>
      </c>
    </row>
    <row r="27" spans="1:9" ht="13.5" customHeight="1">
      <c r="A27" s="289" t="s">
        <v>469</v>
      </c>
      <c r="B27" s="260">
        <v>30</v>
      </c>
      <c r="C27" s="261">
        <v>26</v>
      </c>
      <c r="D27" s="261">
        <v>4</v>
      </c>
      <c r="E27" s="261">
        <v>4</v>
      </c>
      <c r="F27" s="261">
        <v>1</v>
      </c>
      <c r="G27" s="327" t="s">
        <v>114</v>
      </c>
      <c r="H27" s="327" t="s">
        <v>114</v>
      </c>
      <c r="I27" s="423"/>
    </row>
    <row r="28" spans="1:9" ht="13.5" customHeight="1">
      <c r="A28" s="289" t="s">
        <v>468</v>
      </c>
      <c r="B28" s="260">
        <v>78</v>
      </c>
      <c r="C28" s="261">
        <v>77</v>
      </c>
      <c r="D28" s="261">
        <v>1</v>
      </c>
      <c r="E28" s="261">
        <v>1</v>
      </c>
      <c r="F28" s="261">
        <v>56</v>
      </c>
      <c r="G28" s="327" t="s">
        <v>114</v>
      </c>
      <c r="H28" s="327" t="s">
        <v>114</v>
      </c>
      <c r="I28" s="422" t="s">
        <v>485</v>
      </c>
    </row>
    <row r="29" spans="1:9" ht="13.5" customHeight="1">
      <c r="A29" s="289" t="s">
        <v>467</v>
      </c>
      <c r="B29" s="260">
        <v>10</v>
      </c>
      <c r="C29" s="261">
        <v>9</v>
      </c>
      <c r="D29" s="261">
        <v>1</v>
      </c>
      <c r="E29" s="261">
        <v>1</v>
      </c>
      <c r="F29" s="261">
        <v>0</v>
      </c>
      <c r="G29" s="261">
        <v>6</v>
      </c>
      <c r="H29" s="261">
        <v>4</v>
      </c>
      <c r="I29" s="423"/>
    </row>
    <row r="30" spans="1:9" ht="13.5" customHeight="1">
      <c r="A30" s="289" t="s">
        <v>466</v>
      </c>
      <c r="B30" s="260">
        <v>93</v>
      </c>
      <c r="C30" s="261">
        <v>93</v>
      </c>
      <c r="D30" s="261">
        <v>0</v>
      </c>
      <c r="E30" s="261">
        <v>0</v>
      </c>
      <c r="F30" s="261">
        <v>38</v>
      </c>
      <c r="G30" s="261">
        <v>809</v>
      </c>
      <c r="H30" s="261">
        <v>521</v>
      </c>
      <c r="I30" s="423"/>
    </row>
    <row r="31" spans="1:9" ht="13.5" customHeight="1">
      <c r="A31" s="289" t="s">
        <v>465</v>
      </c>
      <c r="B31" s="260">
        <v>142</v>
      </c>
      <c r="C31" s="261">
        <v>142</v>
      </c>
      <c r="D31" s="261">
        <v>0</v>
      </c>
      <c r="E31" s="261">
        <v>0</v>
      </c>
      <c r="F31" s="261">
        <v>107</v>
      </c>
      <c r="G31" s="261">
        <v>1007</v>
      </c>
      <c r="H31" s="261">
        <v>648</v>
      </c>
      <c r="I31" s="422" t="s">
        <v>484</v>
      </c>
    </row>
    <row r="32" spans="1:9" ht="13.5" customHeight="1">
      <c r="A32" s="289" t="s">
        <v>80</v>
      </c>
      <c r="B32" s="260">
        <v>1540</v>
      </c>
      <c r="C32" s="261">
        <v>1536</v>
      </c>
      <c r="D32" s="261">
        <v>4</v>
      </c>
      <c r="E32" s="261">
        <v>3</v>
      </c>
      <c r="F32" s="261">
        <v>158</v>
      </c>
      <c r="G32" s="261">
        <v>5636</v>
      </c>
      <c r="H32" s="261">
        <v>2317</v>
      </c>
      <c r="I32" s="422" t="s">
        <v>483</v>
      </c>
    </row>
    <row r="33" spans="1:9" ht="13.5" customHeight="1">
      <c r="A33" s="289" t="s">
        <v>168</v>
      </c>
      <c r="B33" s="260">
        <v>463</v>
      </c>
      <c r="C33" s="261">
        <v>457</v>
      </c>
      <c r="D33" s="261">
        <v>6</v>
      </c>
      <c r="E33" s="261">
        <v>6</v>
      </c>
      <c r="F33" s="261">
        <v>75</v>
      </c>
      <c r="G33" s="261">
        <v>1011</v>
      </c>
      <c r="H33" s="327" t="s">
        <v>114</v>
      </c>
      <c r="I33" s="423"/>
    </row>
    <row r="34" spans="1:9" ht="13.5" customHeight="1">
      <c r="A34" s="289" t="s">
        <v>464</v>
      </c>
      <c r="B34" s="260">
        <v>111</v>
      </c>
      <c r="C34" s="261">
        <v>110</v>
      </c>
      <c r="D34" s="261">
        <v>2</v>
      </c>
      <c r="E34" s="261">
        <v>2</v>
      </c>
      <c r="F34" s="261">
        <v>9</v>
      </c>
      <c r="G34" s="261">
        <v>208</v>
      </c>
      <c r="H34" s="261">
        <v>208</v>
      </c>
      <c r="I34" s="423"/>
    </row>
    <row r="35" spans="1:9" ht="13.5" customHeight="1">
      <c r="A35" s="138" t="s">
        <v>15</v>
      </c>
      <c r="B35" s="424"/>
      <c r="C35" s="425"/>
      <c r="D35" s="425"/>
      <c r="E35" s="246">
        <f>SUM(E22:E34)</f>
        <v>531</v>
      </c>
      <c r="F35" s="426"/>
      <c r="G35" s="246">
        <f>SUM(G26:G34)</f>
        <v>10496</v>
      </c>
      <c r="H35" s="246">
        <f>SUM(H26:H34)</f>
        <v>4913</v>
      </c>
      <c r="I35" s="264"/>
    </row>
    <row r="36" ht="10.5">
      <c r="A36" s="121" t="s">
        <v>60</v>
      </c>
    </row>
    <row r="37" ht="10.5">
      <c r="A37" s="121" t="s">
        <v>62</v>
      </c>
    </row>
    <row r="38" ht="10.5">
      <c r="A38" s="121" t="s">
        <v>49</v>
      </c>
    </row>
    <row r="39" ht="10.5">
      <c r="A39" s="121" t="s">
        <v>48</v>
      </c>
    </row>
    <row r="40" ht="9.75" customHeight="1"/>
    <row r="41" ht="14.25">
      <c r="A41" s="133" t="s">
        <v>13</v>
      </c>
    </row>
    <row r="42" spans="9:10" ht="10.5">
      <c r="I42" s="122" t="s">
        <v>12</v>
      </c>
      <c r="J42" s="122"/>
    </row>
    <row r="43" spans="1:9" ht="13.5" customHeight="1">
      <c r="A43" s="789" t="s">
        <v>14</v>
      </c>
      <c r="B43" s="791" t="s">
        <v>43</v>
      </c>
      <c r="C43" s="793" t="s">
        <v>44</v>
      </c>
      <c r="D43" s="793" t="s">
        <v>45</v>
      </c>
      <c r="E43" s="799" t="s">
        <v>46</v>
      </c>
      <c r="F43" s="793" t="s">
        <v>55</v>
      </c>
      <c r="G43" s="793" t="s">
        <v>11</v>
      </c>
      <c r="H43" s="799" t="s">
        <v>42</v>
      </c>
      <c r="I43" s="797" t="s">
        <v>8</v>
      </c>
    </row>
    <row r="44" spans="1:9" ht="13.5" customHeight="1" thickBot="1">
      <c r="A44" s="790"/>
      <c r="B44" s="792"/>
      <c r="C44" s="794"/>
      <c r="D44" s="794"/>
      <c r="E44" s="800"/>
      <c r="F44" s="805"/>
      <c r="G44" s="805"/>
      <c r="H44" s="801"/>
      <c r="I44" s="798"/>
    </row>
    <row r="45" spans="1:9" ht="13.5" customHeight="1" thickTop="1">
      <c r="A45" s="289" t="s">
        <v>317</v>
      </c>
      <c r="B45" s="228">
        <v>989</v>
      </c>
      <c r="C45" s="40">
        <v>842</v>
      </c>
      <c r="D45" s="40">
        <v>148</v>
      </c>
      <c r="E45" s="40">
        <v>148</v>
      </c>
      <c r="F45" s="229" t="s">
        <v>114</v>
      </c>
      <c r="G45" s="40">
        <v>2084</v>
      </c>
      <c r="H45" s="40">
        <v>348</v>
      </c>
      <c r="I45" s="422"/>
    </row>
    <row r="46" spans="1:9" ht="13.5" customHeight="1">
      <c r="A46" s="299" t="s">
        <v>355</v>
      </c>
      <c r="B46" s="427">
        <v>11</v>
      </c>
      <c r="C46" s="428">
        <v>8</v>
      </c>
      <c r="D46" s="428">
        <v>3</v>
      </c>
      <c r="E46" s="428">
        <v>3</v>
      </c>
      <c r="F46" s="429" t="s">
        <v>114</v>
      </c>
      <c r="G46" s="429" t="s">
        <v>114</v>
      </c>
      <c r="H46" s="429" t="s">
        <v>114</v>
      </c>
      <c r="I46" s="422"/>
    </row>
    <row r="47" spans="1:9" ht="13.5" customHeight="1">
      <c r="A47" s="290" t="s">
        <v>482</v>
      </c>
      <c r="B47" s="235">
        <v>344</v>
      </c>
      <c r="C47" s="44">
        <v>335</v>
      </c>
      <c r="D47" s="44">
        <v>8</v>
      </c>
      <c r="E47" s="44">
        <v>8</v>
      </c>
      <c r="F47" s="236" t="s">
        <v>114</v>
      </c>
      <c r="G47" s="44">
        <v>165</v>
      </c>
      <c r="H47" s="44">
        <v>83</v>
      </c>
      <c r="I47" s="422"/>
    </row>
    <row r="48" spans="1:9" ht="13.5" customHeight="1">
      <c r="A48" s="321" t="s">
        <v>90</v>
      </c>
      <c r="B48" s="231">
        <v>66</v>
      </c>
      <c r="C48" s="232">
        <v>64</v>
      </c>
      <c r="D48" s="232">
        <v>2</v>
      </c>
      <c r="E48" s="232">
        <v>2</v>
      </c>
      <c r="F48" s="233" t="s">
        <v>114</v>
      </c>
      <c r="G48" s="233" t="s">
        <v>114</v>
      </c>
      <c r="H48" s="233" t="s">
        <v>114</v>
      </c>
      <c r="I48" s="422"/>
    </row>
    <row r="49" spans="1:9" ht="13.5" customHeight="1">
      <c r="A49" s="321" t="s">
        <v>481</v>
      </c>
      <c r="B49" s="231">
        <v>0</v>
      </c>
      <c r="C49" s="232">
        <v>0</v>
      </c>
      <c r="D49" s="232">
        <v>0</v>
      </c>
      <c r="E49" s="232">
        <v>0</v>
      </c>
      <c r="F49" s="233" t="s">
        <v>114</v>
      </c>
      <c r="G49" s="233" t="s">
        <v>114</v>
      </c>
      <c r="H49" s="233" t="s">
        <v>114</v>
      </c>
      <c r="I49" s="422"/>
    </row>
    <row r="50" spans="1:9" ht="13.5" customHeight="1">
      <c r="A50" s="321" t="s">
        <v>480</v>
      </c>
      <c r="B50" s="231">
        <v>2</v>
      </c>
      <c r="C50" s="232">
        <v>1</v>
      </c>
      <c r="D50" s="232">
        <v>1</v>
      </c>
      <c r="E50" s="232">
        <v>1</v>
      </c>
      <c r="F50" s="233" t="s">
        <v>114</v>
      </c>
      <c r="G50" s="233" t="s">
        <v>114</v>
      </c>
      <c r="H50" s="233" t="s">
        <v>114</v>
      </c>
      <c r="I50" s="422"/>
    </row>
    <row r="51" spans="1:9" ht="13.5" customHeight="1">
      <c r="A51" s="321" t="s">
        <v>155</v>
      </c>
      <c r="B51" s="231">
        <v>12495</v>
      </c>
      <c r="C51" s="232">
        <v>12228</v>
      </c>
      <c r="D51" s="232">
        <v>267</v>
      </c>
      <c r="E51" s="232">
        <v>267</v>
      </c>
      <c r="F51" s="232">
        <v>3040</v>
      </c>
      <c r="G51" s="233" t="s">
        <v>114</v>
      </c>
      <c r="H51" s="233" t="s">
        <v>114</v>
      </c>
      <c r="I51" s="422" t="s">
        <v>479</v>
      </c>
    </row>
    <row r="52" spans="1:9" ht="13.5" customHeight="1">
      <c r="A52" s="321" t="s">
        <v>353</v>
      </c>
      <c r="B52" s="231">
        <v>749</v>
      </c>
      <c r="C52" s="232">
        <v>727</v>
      </c>
      <c r="D52" s="232">
        <v>22</v>
      </c>
      <c r="E52" s="232">
        <v>22</v>
      </c>
      <c r="F52" s="233" t="s">
        <v>114</v>
      </c>
      <c r="G52" s="232">
        <v>111</v>
      </c>
      <c r="H52" s="232">
        <v>66</v>
      </c>
      <c r="I52" s="422"/>
    </row>
    <row r="53" spans="1:9" ht="13.5" customHeight="1">
      <c r="A53" s="321" t="s">
        <v>314</v>
      </c>
      <c r="B53" s="231">
        <v>1768</v>
      </c>
      <c r="C53" s="232">
        <v>1625</v>
      </c>
      <c r="D53" s="232">
        <v>143</v>
      </c>
      <c r="E53" s="232">
        <v>143</v>
      </c>
      <c r="F53" s="233" t="s">
        <v>114</v>
      </c>
      <c r="G53" s="232">
        <v>2297</v>
      </c>
      <c r="H53" s="232">
        <v>173</v>
      </c>
      <c r="I53" s="422"/>
    </row>
    <row r="54" spans="1:9" ht="13.5" customHeight="1">
      <c r="A54" s="321" t="s">
        <v>740</v>
      </c>
      <c r="B54" s="231">
        <v>902</v>
      </c>
      <c r="C54" s="232">
        <v>892</v>
      </c>
      <c r="D54" s="232">
        <v>10</v>
      </c>
      <c r="E54" s="232">
        <v>10</v>
      </c>
      <c r="F54" s="233" t="s">
        <v>114</v>
      </c>
      <c r="G54" s="232">
        <v>782</v>
      </c>
      <c r="H54" s="232">
        <v>306</v>
      </c>
      <c r="I54" s="422"/>
    </row>
    <row r="55" spans="1:9" ht="13.5" customHeight="1">
      <c r="A55" s="321" t="s">
        <v>478</v>
      </c>
      <c r="B55" s="231">
        <v>262</v>
      </c>
      <c r="C55" s="232">
        <v>234</v>
      </c>
      <c r="D55" s="232">
        <v>28</v>
      </c>
      <c r="E55" s="232">
        <v>28</v>
      </c>
      <c r="F55" s="233" t="s">
        <v>114</v>
      </c>
      <c r="G55" s="233" t="s">
        <v>114</v>
      </c>
      <c r="H55" s="233" t="s">
        <v>114</v>
      </c>
      <c r="I55" s="422"/>
    </row>
    <row r="56" spans="1:9" ht="13.5" customHeight="1">
      <c r="A56" s="321" t="s">
        <v>351</v>
      </c>
      <c r="B56" s="231">
        <v>4917</v>
      </c>
      <c r="C56" s="232">
        <v>4855</v>
      </c>
      <c r="D56" s="232">
        <v>62</v>
      </c>
      <c r="E56" s="232">
        <v>62</v>
      </c>
      <c r="F56" s="232">
        <v>694</v>
      </c>
      <c r="G56" s="233" t="s">
        <v>114</v>
      </c>
      <c r="H56" s="233" t="s">
        <v>114</v>
      </c>
      <c r="I56" s="422" t="s">
        <v>477</v>
      </c>
    </row>
    <row r="57" spans="1:9" ht="13.5" customHeight="1">
      <c r="A57" s="321" t="s">
        <v>326</v>
      </c>
      <c r="B57" s="231">
        <v>190840</v>
      </c>
      <c r="C57" s="232">
        <v>184041</v>
      </c>
      <c r="D57" s="232">
        <v>6799</v>
      </c>
      <c r="E57" s="232">
        <v>6799</v>
      </c>
      <c r="F57" s="232">
        <v>1283</v>
      </c>
      <c r="G57" s="233" t="s">
        <v>114</v>
      </c>
      <c r="H57" s="233" t="s">
        <v>114</v>
      </c>
      <c r="I57" s="422" t="s">
        <v>476</v>
      </c>
    </row>
    <row r="58" spans="1:9" ht="13.5" customHeight="1">
      <c r="A58" s="321" t="s">
        <v>349</v>
      </c>
      <c r="B58" s="231">
        <v>264</v>
      </c>
      <c r="C58" s="232">
        <v>260</v>
      </c>
      <c r="D58" s="232">
        <v>4</v>
      </c>
      <c r="E58" s="232">
        <v>4</v>
      </c>
      <c r="F58" s="232">
        <v>4</v>
      </c>
      <c r="G58" s="232">
        <v>28</v>
      </c>
      <c r="H58" s="232">
        <v>16</v>
      </c>
      <c r="I58" s="422" t="s">
        <v>475</v>
      </c>
    </row>
    <row r="59" spans="1:9" ht="13.5" customHeight="1">
      <c r="A59" s="138" t="s">
        <v>16</v>
      </c>
      <c r="B59" s="424"/>
      <c r="C59" s="425"/>
      <c r="D59" s="425"/>
      <c r="E59" s="246">
        <f>SUM(E45:E58)</f>
        <v>7497</v>
      </c>
      <c r="F59" s="426"/>
      <c r="G59" s="246">
        <f>SUM(G45:G58)</f>
        <v>5467</v>
      </c>
      <c r="H59" s="246">
        <f>SUM(H45:H58)</f>
        <v>992</v>
      </c>
      <c r="I59" s="430"/>
    </row>
    <row r="60" ht="9.75" customHeight="1">
      <c r="A60" s="175"/>
    </row>
    <row r="61" ht="14.25">
      <c r="A61" s="133" t="s">
        <v>56</v>
      </c>
    </row>
    <row r="62" ht="10.5">
      <c r="J62" s="122" t="s">
        <v>12</v>
      </c>
    </row>
    <row r="63" spans="1:10" ht="13.5" customHeight="1">
      <c r="A63" s="795" t="s">
        <v>17</v>
      </c>
      <c r="B63" s="791" t="s">
        <v>19</v>
      </c>
      <c r="C63" s="793" t="s">
        <v>47</v>
      </c>
      <c r="D63" s="793" t="s">
        <v>20</v>
      </c>
      <c r="E63" s="793" t="s">
        <v>21</v>
      </c>
      <c r="F63" s="793" t="s">
        <v>22</v>
      </c>
      <c r="G63" s="799" t="s">
        <v>23</v>
      </c>
      <c r="H63" s="799" t="s">
        <v>24</v>
      </c>
      <c r="I63" s="799" t="s">
        <v>59</v>
      </c>
      <c r="J63" s="797" t="s">
        <v>8</v>
      </c>
    </row>
    <row r="64" spans="1:10" ht="13.5" customHeight="1" thickBot="1">
      <c r="A64" s="796"/>
      <c r="B64" s="792"/>
      <c r="C64" s="794"/>
      <c r="D64" s="794"/>
      <c r="E64" s="794"/>
      <c r="F64" s="794"/>
      <c r="G64" s="800"/>
      <c r="H64" s="800"/>
      <c r="I64" s="801"/>
      <c r="J64" s="798"/>
    </row>
    <row r="65" spans="1:10" s="404" customFormat="1" ht="13.5" customHeight="1" thickTop="1">
      <c r="A65" s="402" t="s">
        <v>474</v>
      </c>
      <c r="B65" s="244" t="s">
        <v>473</v>
      </c>
      <c r="C65" s="40">
        <v>43</v>
      </c>
      <c r="D65" s="40">
        <v>5</v>
      </c>
      <c r="E65" s="229" t="s">
        <v>114</v>
      </c>
      <c r="F65" s="229" t="s">
        <v>114</v>
      </c>
      <c r="G65" s="40">
        <v>317</v>
      </c>
      <c r="H65" s="229" t="s">
        <v>114</v>
      </c>
      <c r="I65" s="40">
        <v>311</v>
      </c>
      <c r="J65" s="431"/>
    </row>
    <row r="66" spans="1:10" s="404" customFormat="1" ht="13.5" customHeight="1">
      <c r="A66" s="405" t="s">
        <v>472</v>
      </c>
      <c r="B66" s="235">
        <v>2</v>
      </c>
      <c r="C66" s="44">
        <v>86</v>
      </c>
      <c r="D66" s="44">
        <v>80</v>
      </c>
      <c r="E66" s="236" t="s">
        <v>114</v>
      </c>
      <c r="F66" s="236" t="s">
        <v>114</v>
      </c>
      <c r="G66" s="236" t="s">
        <v>114</v>
      </c>
      <c r="H66" s="236" t="s">
        <v>114</v>
      </c>
      <c r="I66" s="236" t="s">
        <v>114</v>
      </c>
      <c r="J66" s="240"/>
    </row>
    <row r="67" spans="1:10" s="404" customFormat="1" ht="13.5" customHeight="1">
      <c r="A67" s="405" t="s">
        <v>471</v>
      </c>
      <c r="B67" s="235">
        <v>23</v>
      </c>
      <c r="C67" s="44">
        <v>519</v>
      </c>
      <c r="D67" s="44">
        <v>380</v>
      </c>
      <c r="E67" s="236" t="s">
        <v>114</v>
      </c>
      <c r="F67" s="44">
        <v>121</v>
      </c>
      <c r="G67" s="236" t="s">
        <v>114</v>
      </c>
      <c r="H67" s="236" t="s">
        <v>114</v>
      </c>
      <c r="I67" s="236" t="s">
        <v>114</v>
      </c>
      <c r="J67" s="240"/>
    </row>
    <row r="68" spans="1:10" s="404" customFormat="1" ht="13.5" customHeight="1">
      <c r="A68" s="405" t="s">
        <v>470</v>
      </c>
      <c r="B68" s="235">
        <v>-97</v>
      </c>
      <c r="C68" s="44">
        <v>-83</v>
      </c>
      <c r="D68" s="44">
        <v>1</v>
      </c>
      <c r="E68" s="44">
        <v>9</v>
      </c>
      <c r="F68" s="44">
        <v>25</v>
      </c>
      <c r="G68" s="236" t="s">
        <v>114</v>
      </c>
      <c r="H68" s="236" t="s">
        <v>114</v>
      </c>
      <c r="I68" s="236" t="s">
        <v>114</v>
      </c>
      <c r="J68" s="240"/>
    </row>
    <row r="69" spans="1:10" s="404" customFormat="1" ht="13.5" customHeight="1">
      <c r="A69" s="432" t="s">
        <v>18</v>
      </c>
      <c r="B69" s="433"/>
      <c r="C69" s="426"/>
      <c r="D69" s="246">
        <f>SUM(D65:D68)</f>
        <v>466</v>
      </c>
      <c r="E69" s="246">
        <v>9</v>
      </c>
      <c r="F69" s="246">
        <f>SUM(F67:F68)</f>
        <v>146</v>
      </c>
      <c r="G69" s="246">
        <v>317</v>
      </c>
      <c r="H69" s="434" t="s">
        <v>114</v>
      </c>
      <c r="I69" s="246">
        <v>311</v>
      </c>
      <c r="J69" s="264"/>
    </row>
    <row r="70" ht="10.5">
      <c r="A70" s="121" t="s">
        <v>61</v>
      </c>
    </row>
    <row r="71" ht="9.75" customHeight="1"/>
    <row r="72" ht="14.25">
      <c r="A72" s="133" t="s">
        <v>39</v>
      </c>
    </row>
    <row r="73" ht="10.5">
      <c r="D73" s="122" t="s">
        <v>12</v>
      </c>
    </row>
    <row r="74" spans="1:4" ht="21.75" thickBot="1">
      <c r="A74" s="179" t="s">
        <v>34</v>
      </c>
      <c r="B74" s="180" t="s">
        <v>69</v>
      </c>
      <c r="C74" s="181" t="s">
        <v>70</v>
      </c>
      <c r="D74" s="182" t="s">
        <v>50</v>
      </c>
    </row>
    <row r="75" spans="1:4" ht="13.5" customHeight="1" thickTop="1">
      <c r="A75" s="183" t="s">
        <v>35</v>
      </c>
      <c r="B75" s="228">
        <v>921</v>
      </c>
      <c r="C75" s="40">
        <v>1273</v>
      </c>
      <c r="D75" s="239">
        <f>C75-B75</f>
        <v>352</v>
      </c>
    </row>
    <row r="76" spans="1:4" ht="13.5" customHeight="1">
      <c r="A76" s="184" t="s">
        <v>36</v>
      </c>
      <c r="B76" s="235">
        <v>693</v>
      </c>
      <c r="C76" s="44">
        <v>696</v>
      </c>
      <c r="D76" s="240">
        <f>C76-B76</f>
        <v>3</v>
      </c>
    </row>
    <row r="77" spans="1:4" ht="13.5" customHeight="1">
      <c r="A77" s="185" t="s">
        <v>37</v>
      </c>
      <c r="B77" s="237">
        <v>3766</v>
      </c>
      <c r="C77" s="238">
        <v>3307</v>
      </c>
      <c r="D77" s="243">
        <f>C77-B77</f>
        <v>-459</v>
      </c>
    </row>
    <row r="78" spans="1:4" ht="13.5" customHeight="1">
      <c r="A78" s="186" t="s">
        <v>38</v>
      </c>
      <c r="B78" s="435">
        <v>5380</v>
      </c>
      <c r="C78" s="246">
        <v>5275</v>
      </c>
      <c r="D78" s="264">
        <f>C78-B78</f>
        <v>-105</v>
      </c>
    </row>
    <row r="79" spans="1:4" ht="10.5">
      <c r="A79" s="121" t="s">
        <v>58</v>
      </c>
      <c r="B79" s="188"/>
      <c r="C79" s="188"/>
      <c r="D79" s="188"/>
    </row>
    <row r="80" spans="1:4" ht="9.75" customHeight="1">
      <c r="A80" s="189"/>
      <c r="B80" s="188"/>
      <c r="C80" s="188"/>
      <c r="D80" s="188"/>
    </row>
    <row r="81" ht="14.25">
      <c r="A81" s="133" t="s">
        <v>57</v>
      </c>
    </row>
    <row r="82" ht="10.5" customHeight="1">
      <c r="A82" s="133"/>
    </row>
    <row r="83" spans="1:11" ht="21.75" thickBot="1">
      <c r="A83" s="179" t="s">
        <v>33</v>
      </c>
      <c r="B83" s="180" t="s">
        <v>69</v>
      </c>
      <c r="C83" s="181" t="s">
        <v>70</v>
      </c>
      <c r="D83" s="181" t="s">
        <v>50</v>
      </c>
      <c r="E83" s="190" t="s">
        <v>31</v>
      </c>
      <c r="F83" s="182" t="s">
        <v>32</v>
      </c>
      <c r="G83" s="807" t="s">
        <v>40</v>
      </c>
      <c r="H83" s="808"/>
      <c r="I83" s="180" t="s">
        <v>69</v>
      </c>
      <c r="J83" s="181" t="s">
        <v>70</v>
      </c>
      <c r="K83" s="182" t="s">
        <v>50</v>
      </c>
    </row>
    <row r="84" spans="1:11" ht="13.5" customHeight="1" thickTop="1">
      <c r="A84" s="183" t="s">
        <v>25</v>
      </c>
      <c r="B84" s="247">
        <v>5.57</v>
      </c>
      <c r="C84" s="248">
        <v>5.29</v>
      </c>
      <c r="D84" s="248">
        <v>-0.28</v>
      </c>
      <c r="E84" s="436">
        <v>-13.35</v>
      </c>
      <c r="F84" s="437">
        <v>-20</v>
      </c>
      <c r="G84" s="889" t="s">
        <v>115</v>
      </c>
      <c r="H84" s="890"/>
      <c r="I84" s="195" t="s">
        <v>114</v>
      </c>
      <c r="J84" s="196" t="s">
        <v>114</v>
      </c>
      <c r="K84" s="197" t="s">
        <v>114</v>
      </c>
    </row>
    <row r="85" spans="1:11" ht="13.5" customHeight="1">
      <c r="A85" s="184" t="s">
        <v>26</v>
      </c>
      <c r="B85" s="249">
        <v>10.87</v>
      </c>
      <c r="C85" s="250">
        <v>10.65</v>
      </c>
      <c r="D85" s="250">
        <v>-0.22</v>
      </c>
      <c r="E85" s="438">
        <v>-18.35</v>
      </c>
      <c r="F85" s="439">
        <v>-40</v>
      </c>
      <c r="G85" s="887" t="s">
        <v>469</v>
      </c>
      <c r="H85" s="888"/>
      <c r="I85" s="198" t="s">
        <v>114</v>
      </c>
      <c r="J85" s="202" t="s">
        <v>114</v>
      </c>
      <c r="K85" s="203" t="s">
        <v>114</v>
      </c>
    </row>
    <row r="86" spans="1:11" ht="13.5" customHeight="1">
      <c r="A86" s="184" t="s">
        <v>27</v>
      </c>
      <c r="B86" s="251">
        <v>13</v>
      </c>
      <c r="C86" s="252">
        <v>12.1</v>
      </c>
      <c r="D86" s="252">
        <v>-0.9</v>
      </c>
      <c r="E86" s="440">
        <v>25</v>
      </c>
      <c r="F86" s="441">
        <v>35</v>
      </c>
      <c r="G86" s="887" t="s">
        <v>468</v>
      </c>
      <c r="H86" s="888"/>
      <c r="I86" s="198" t="s">
        <v>188</v>
      </c>
      <c r="J86" s="202" t="s">
        <v>188</v>
      </c>
      <c r="K86" s="203" t="s">
        <v>188</v>
      </c>
    </row>
    <row r="87" spans="1:11" ht="13.5" customHeight="1">
      <c r="A87" s="184" t="s">
        <v>28</v>
      </c>
      <c r="B87" s="253">
        <v>26.3</v>
      </c>
      <c r="C87" s="252">
        <v>11.3</v>
      </c>
      <c r="D87" s="252">
        <v>-15</v>
      </c>
      <c r="E87" s="440">
        <v>350</v>
      </c>
      <c r="F87" s="442"/>
      <c r="G87" s="887" t="s">
        <v>467</v>
      </c>
      <c r="H87" s="888"/>
      <c r="I87" s="198" t="s">
        <v>188</v>
      </c>
      <c r="J87" s="202" t="s">
        <v>188</v>
      </c>
      <c r="K87" s="203" t="s">
        <v>188</v>
      </c>
    </row>
    <row r="88" spans="1:11" ht="13.5" customHeight="1">
      <c r="A88" s="184" t="s">
        <v>29</v>
      </c>
      <c r="B88" s="254">
        <v>0.45</v>
      </c>
      <c r="C88" s="250">
        <v>0.45</v>
      </c>
      <c r="D88" s="252">
        <v>0</v>
      </c>
      <c r="E88" s="443"/>
      <c r="F88" s="444"/>
      <c r="G88" s="887" t="s">
        <v>466</v>
      </c>
      <c r="H88" s="888"/>
      <c r="I88" s="198" t="s">
        <v>188</v>
      </c>
      <c r="J88" s="202" t="s">
        <v>188</v>
      </c>
      <c r="K88" s="203" t="s">
        <v>188</v>
      </c>
    </row>
    <row r="89" spans="1:11" ht="13.5" customHeight="1">
      <c r="A89" s="212" t="s">
        <v>30</v>
      </c>
      <c r="B89" s="255">
        <v>86.9</v>
      </c>
      <c r="C89" s="256">
        <v>83.6</v>
      </c>
      <c r="D89" s="256">
        <v>-3.3</v>
      </c>
      <c r="E89" s="445"/>
      <c r="F89" s="446"/>
      <c r="G89" s="887" t="s">
        <v>465</v>
      </c>
      <c r="H89" s="888"/>
      <c r="I89" s="198" t="s">
        <v>188</v>
      </c>
      <c r="J89" s="202" t="s">
        <v>188</v>
      </c>
      <c r="K89" s="203" t="s">
        <v>188</v>
      </c>
    </row>
    <row r="90" spans="1:11" ht="13.5" customHeight="1">
      <c r="A90" s="447"/>
      <c r="B90" s="448"/>
      <c r="C90" s="448"/>
      <c r="D90" s="448"/>
      <c r="E90" s="449"/>
      <c r="F90" s="449"/>
      <c r="G90" s="887" t="s">
        <v>80</v>
      </c>
      <c r="H90" s="888"/>
      <c r="I90" s="450" t="s">
        <v>188</v>
      </c>
      <c r="J90" s="202" t="s">
        <v>188</v>
      </c>
      <c r="K90" s="451" t="s">
        <v>188</v>
      </c>
    </row>
    <row r="91" spans="1:11" ht="13.5" customHeight="1">
      <c r="A91" s="447"/>
      <c r="B91" s="448"/>
      <c r="C91" s="448"/>
      <c r="D91" s="448"/>
      <c r="E91" s="449"/>
      <c r="F91" s="449"/>
      <c r="G91" s="887" t="s">
        <v>168</v>
      </c>
      <c r="H91" s="888"/>
      <c r="I91" s="450" t="s">
        <v>188</v>
      </c>
      <c r="J91" s="202" t="s">
        <v>188</v>
      </c>
      <c r="K91" s="451" t="s">
        <v>188</v>
      </c>
    </row>
    <row r="92" spans="1:11" ht="13.5" customHeight="1">
      <c r="A92" s="447"/>
      <c r="B92" s="448"/>
      <c r="C92" s="448"/>
      <c r="D92" s="448"/>
      <c r="E92" s="449"/>
      <c r="F92" s="449"/>
      <c r="G92" s="891" t="s">
        <v>464</v>
      </c>
      <c r="H92" s="892"/>
      <c r="I92" s="452" t="s">
        <v>188</v>
      </c>
      <c r="J92" s="453" t="s">
        <v>188</v>
      </c>
      <c r="K92" s="454" t="s">
        <v>188</v>
      </c>
    </row>
    <row r="93" ht="10.5">
      <c r="A93" s="121" t="s">
        <v>64</v>
      </c>
    </row>
    <row r="94" ht="10.5">
      <c r="A94" s="121" t="s">
        <v>65</v>
      </c>
    </row>
    <row r="95" ht="10.5">
      <c r="A95" s="121" t="s">
        <v>63</v>
      </c>
    </row>
    <row r="96" ht="10.5" customHeight="1">
      <c r="A96" s="121" t="s">
        <v>68</v>
      </c>
    </row>
  </sheetData>
  <sheetProtection/>
  <mergeCells count="46">
    <mergeCell ref="G90:H90"/>
    <mergeCell ref="G91:H91"/>
    <mergeCell ref="G92:H92"/>
    <mergeCell ref="A43:A44"/>
    <mergeCell ref="B43:B44"/>
    <mergeCell ref="C43:C44"/>
    <mergeCell ref="A63:A64"/>
    <mergeCell ref="B63:B64"/>
    <mergeCell ref="C63:C64"/>
    <mergeCell ref="D63:D64"/>
    <mergeCell ref="E63:E64"/>
    <mergeCell ref="H63:H64"/>
    <mergeCell ref="J63:J64"/>
    <mergeCell ref="F63:F64"/>
    <mergeCell ref="G63:G64"/>
    <mergeCell ref="I63:I64"/>
    <mergeCell ref="H43:H44"/>
    <mergeCell ref="I43:I44"/>
    <mergeCell ref="G43:G44"/>
    <mergeCell ref="F43:F44"/>
    <mergeCell ref="D43:D44"/>
    <mergeCell ref="E43:E44"/>
    <mergeCell ref="C8:C9"/>
    <mergeCell ref="D20:D21"/>
    <mergeCell ref="E20:E21"/>
    <mergeCell ref="E8:E9"/>
    <mergeCell ref="I20:I21"/>
    <mergeCell ref="D8:D9"/>
    <mergeCell ref="F20:F21"/>
    <mergeCell ref="A8:A9"/>
    <mergeCell ref="H8:H9"/>
    <mergeCell ref="A20:A21"/>
    <mergeCell ref="B20:B21"/>
    <mergeCell ref="C20:C21"/>
    <mergeCell ref="B8:B9"/>
    <mergeCell ref="G20:G21"/>
    <mergeCell ref="H20:H21"/>
    <mergeCell ref="G8:G9"/>
    <mergeCell ref="F8:F9"/>
    <mergeCell ref="G83:H83"/>
    <mergeCell ref="G89:H89"/>
    <mergeCell ref="G88:H88"/>
    <mergeCell ref="G87:H87"/>
    <mergeCell ref="G86:H86"/>
    <mergeCell ref="G85:H85"/>
    <mergeCell ref="G84:H84"/>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60" max="10" man="1"/>
  </rowBreaks>
  <colBreaks count="1" manualBreakCount="1">
    <brk id="11" max="72" man="1"/>
  </colBreaks>
</worksheet>
</file>

<file path=xl/worksheets/sheet31.xml><?xml version="1.0" encoding="utf-8"?>
<worksheet xmlns="http://schemas.openxmlformats.org/spreadsheetml/2006/main" xmlns:r="http://schemas.openxmlformats.org/officeDocument/2006/relationships">
  <dimension ref="A1:T76"/>
  <sheetViews>
    <sheetView view="pageBreakPreview" zoomScaleSheetLayoutView="100" zoomScalePageLayoutView="0" workbookViewId="0" topLeftCell="A54">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358</v>
      </c>
      <c r="B4" s="124"/>
      <c r="G4" s="125" t="s">
        <v>51</v>
      </c>
      <c r="H4" s="126" t="s">
        <v>52</v>
      </c>
      <c r="I4" s="127" t="s">
        <v>53</v>
      </c>
      <c r="J4" s="128" t="s">
        <v>54</v>
      </c>
    </row>
    <row r="5" spans="7:10" ht="13.5" customHeight="1" thickTop="1">
      <c r="G5" s="129">
        <v>3101</v>
      </c>
      <c r="H5" s="130">
        <v>1132</v>
      </c>
      <c r="I5" s="131">
        <v>348</v>
      </c>
      <c r="J5" s="132">
        <v>4581</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7346</v>
      </c>
      <c r="C10" s="136">
        <v>6961</v>
      </c>
      <c r="D10" s="136">
        <v>385</v>
      </c>
      <c r="E10" s="136">
        <v>325</v>
      </c>
      <c r="F10" s="136">
        <v>58</v>
      </c>
      <c r="G10" s="136">
        <v>3928</v>
      </c>
      <c r="H10" s="137" t="s">
        <v>357</v>
      </c>
    </row>
    <row r="11" spans="1:8" ht="13.5" customHeight="1">
      <c r="A11" s="158"/>
      <c r="B11" s="27"/>
      <c r="C11" s="28"/>
      <c r="D11" s="28"/>
      <c r="E11" s="28"/>
      <c r="F11" s="28"/>
      <c r="G11" s="28"/>
      <c r="H11" s="304"/>
    </row>
    <row r="12" spans="1:8" ht="13.5" customHeight="1">
      <c r="A12" s="138" t="s">
        <v>1</v>
      </c>
      <c r="B12" s="164">
        <f>SUM(B10:B11)</f>
        <v>7346</v>
      </c>
      <c r="C12" s="164">
        <f>SUM(C10:C11)</f>
        <v>6961</v>
      </c>
      <c r="D12" s="164">
        <f>SUM(D10:D11)</f>
        <v>385</v>
      </c>
      <c r="E12" s="164">
        <f>SUM(E10:E11)</f>
        <v>325</v>
      </c>
      <c r="F12" s="141"/>
      <c r="G12" s="164">
        <f>SUM(G10:G11)</f>
        <v>3928</v>
      </c>
      <c r="H12" s="142"/>
    </row>
    <row r="13" spans="1:8" ht="13.5" customHeight="1">
      <c r="A13" s="143" t="s">
        <v>66</v>
      </c>
      <c r="B13" s="144"/>
      <c r="C13" s="144"/>
      <c r="D13" s="144"/>
      <c r="E13" s="144"/>
      <c r="F13" s="144"/>
      <c r="G13" s="144"/>
      <c r="H13" s="145"/>
    </row>
    <row r="14" ht="9.75" customHeight="1"/>
    <row r="15" ht="14.25">
      <c r="A15" s="133" t="s">
        <v>10</v>
      </c>
    </row>
    <row r="16" spans="9:12" ht="10.5">
      <c r="I16" s="122" t="s">
        <v>12</v>
      </c>
      <c r="K16" s="122"/>
      <c r="L16" s="122"/>
    </row>
    <row r="17" spans="1:9" ht="13.5" customHeight="1">
      <c r="A17" s="789" t="s">
        <v>0</v>
      </c>
      <c r="B17" s="791" t="s">
        <v>43</v>
      </c>
      <c r="C17" s="793" t="s">
        <v>44</v>
      </c>
      <c r="D17" s="793" t="s">
        <v>45</v>
      </c>
      <c r="E17" s="799" t="s">
        <v>46</v>
      </c>
      <c r="F17" s="793" t="s">
        <v>55</v>
      </c>
      <c r="G17" s="793" t="s">
        <v>11</v>
      </c>
      <c r="H17" s="799" t="s">
        <v>41</v>
      </c>
      <c r="I17" s="797" t="s">
        <v>8</v>
      </c>
    </row>
    <row r="18" spans="1:9" ht="13.5" customHeight="1" thickBot="1">
      <c r="A18" s="790"/>
      <c r="B18" s="792"/>
      <c r="C18" s="794"/>
      <c r="D18" s="794"/>
      <c r="E18" s="800"/>
      <c r="F18" s="805"/>
      <c r="G18" s="893"/>
      <c r="H18" s="801"/>
      <c r="I18" s="798"/>
    </row>
    <row r="19" spans="1:9" ht="13.5" customHeight="1" thickTop="1">
      <c r="A19" s="134" t="s">
        <v>243</v>
      </c>
      <c r="B19" s="146">
        <v>2263</v>
      </c>
      <c r="C19" s="147">
        <v>2125</v>
      </c>
      <c r="D19" s="147">
        <v>138</v>
      </c>
      <c r="E19" s="147">
        <v>138</v>
      </c>
      <c r="F19" s="147">
        <v>145</v>
      </c>
      <c r="G19" s="148">
        <v>80</v>
      </c>
      <c r="H19" s="309" t="s">
        <v>344</v>
      </c>
      <c r="I19" s="137" t="s">
        <v>356</v>
      </c>
    </row>
    <row r="20" spans="1:9" ht="13.5" customHeight="1">
      <c r="A20" s="154" t="s">
        <v>161</v>
      </c>
      <c r="B20" s="155">
        <v>13</v>
      </c>
      <c r="C20" s="156">
        <v>12</v>
      </c>
      <c r="D20" s="156">
        <v>1</v>
      </c>
      <c r="E20" s="156">
        <v>1</v>
      </c>
      <c r="F20" s="156">
        <v>1</v>
      </c>
      <c r="G20" s="310" t="s">
        <v>344</v>
      </c>
      <c r="H20" s="310" t="s">
        <v>344</v>
      </c>
      <c r="I20" s="157"/>
    </row>
    <row r="21" spans="1:9" ht="13.5" customHeight="1">
      <c r="A21" s="154" t="s">
        <v>140</v>
      </c>
      <c r="B21" s="155">
        <v>177</v>
      </c>
      <c r="C21" s="156">
        <v>173</v>
      </c>
      <c r="D21" s="156">
        <v>4</v>
      </c>
      <c r="E21" s="156">
        <v>4</v>
      </c>
      <c r="F21" s="156">
        <v>47</v>
      </c>
      <c r="G21" s="310" t="s">
        <v>344</v>
      </c>
      <c r="H21" s="310" t="s">
        <v>344</v>
      </c>
      <c r="I21" s="157"/>
    </row>
    <row r="22" spans="1:9" ht="13.5" customHeight="1">
      <c r="A22" s="158" t="s">
        <v>115</v>
      </c>
      <c r="B22" s="159">
        <v>248</v>
      </c>
      <c r="C22" s="160">
        <v>234</v>
      </c>
      <c r="D22" s="160">
        <v>14</v>
      </c>
      <c r="E22" s="160">
        <v>791</v>
      </c>
      <c r="F22" s="160">
        <v>4</v>
      </c>
      <c r="G22" s="300">
        <v>1579</v>
      </c>
      <c r="H22" s="311" t="s">
        <v>344</v>
      </c>
      <c r="I22" s="161" t="s">
        <v>89</v>
      </c>
    </row>
    <row r="23" spans="1:9" ht="13.5" customHeight="1">
      <c r="A23" s="138" t="s">
        <v>15</v>
      </c>
      <c r="B23" s="162"/>
      <c r="C23" s="163"/>
      <c r="D23" s="163"/>
      <c r="E23" s="164">
        <f>SUM(E19:E22)</f>
        <v>934</v>
      </c>
      <c r="F23" s="165"/>
      <c r="G23" s="164">
        <f>SUM(G19:G22)</f>
        <v>1659</v>
      </c>
      <c r="H23" s="245" t="s">
        <v>344</v>
      </c>
      <c r="I23" s="166"/>
    </row>
    <row r="24" ht="10.5">
      <c r="A24" s="121" t="s">
        <v>60</v>
      </c>
    </row>
    <row r="25" ht="10.5">
      <c r="A25" s="121" t="s">
        <v>62</v>
      </c>
    </row>
    <row r="26" ht="10.5">
      <c r="A26" s="121" t="s">
        <v>49</v>
      </c>
    </row>
    <row r="27" ht="10.5">
      <c r="A27" s="121" t="s">
        <v>48</v>
      </c>
    </row>
    <row r="28" ht="9.75" customHeight="1"/>
    <row r="29" ht="14.25">
      <c r="A29" s="133" t="s">
        <v>13</v>
      </c>
    </row>
    <row r="30" spans="9:10" ht="10.5">
      <c r="I30" s="122" t="s">
        <v>12</v>
      </c>
      <c r="J30" s="122"/>
    </row>
    <row r="31" spans="1:9" ht="13.5" customHeight="1">
      <c r="A31" s="789" t="s">
        <v>14</v>
      </c>
      <c r="B31" s="791" t="s">
        <v>43</v>
      </c>
      <c r="C31" s="793" t="s">
        <v>44</v>
      </c>
      <c r="D31" s="793" t="s">
        <v>45</v>
      </c>
      <c r="E31" s="799" t="s">
        <v>46</v>
      </c>
      <c r="F31" s="793" t="s">
        <v>55</v>
      </c>
      <c r="G31" s="793" t="s">
        <v>11</v>
      </c>
      <c r="H31" s="799" t="s">
        <v>42</v>
      </c>
      <c r="I31" s="797" t="s">
        <v>8</v>
      </c>
    </row>
    <row r="32" spans="1:9" ht="13.5" customHeight="1" thickBot="1">
      <c r="A32" s="790"/>
      <c r="B32" s="792"/>
      <c r="C32" s="794"/>
      <c r="D32" s="794"/>
      <c r="E32" s="800"/>
      <c r="F32" s="805"/>
      <c r="G32" s="805"/>
      <c r="H32" s="801"/>
      <c r="I32" s="798"/>
    </row>
    <row r="33" spans="1:9" ht="13.5" customHeight="1" thickTop="1">
      <c r="A33" s="134" t="s">
        <v>317</v>
      </c>
      <c r="B33" s="146">
        <v>989</v>
      </c>
      <c r="C33" s="147">
        <v>842</v>
      </c>
      <c r="D33" s="147">
        <v>148</v>
      </c>
      <c r="E33" s="147">
        <v>148</v>
      </c>
      <c r="F33" s="309" t="s">
        <v>344</v>
      </c>
      <c r="G33" s="147">
        <v>2084</v>
      </c>
      <c r="H33" s="147">
        <v>217</v>
      </c>
      <c r="I33" s="167"/>
    </row>
    <row r="34" spans="1:9" ht="13.5" customHeight="1">
      <c r="A34" s="154" t="s">
        <v>355</v>
      </c>
      <c r="B34" s="155">
        <v>11</v>
      </c>
      <c r="C34" s="156">
        <v>8</v>
      </c>
      <c r="D34" s="156">
        <v>3</v>
      </c>
      <c r="E34" s="156">
        <v>3</v>
      </c>
      <c r="F34" s="310" t="s">
        <v>344</v>
      </c>
      <c r="G34" s="310" t="s">
        <v>344</v>
      </c>
      <c r="H34" s="310" t="s">
        <v>344</v>
      </c>
      <c r="I34" s="157"/>
    </row>
    <row r="35" spans="1:9" ht="13.5" customHeight="1">
      <c r="A35" s="154" t="s">
        <v>90</v>
      </c>
      <c r="B35" s="155">
        <v>66</v>
      </c>
      <c r="C35" s="156">
        <v>64</v>
      </c>
      <c r="D35" s="156">
        <v>2</v>
      </c>
      <c r="E35" s="156">
        <v>2</v>
      </c>
      <c r="F35" s="310" t="s">
        <v>344</v>
      </c>
      <c r="G35" s="310" t="s">
        <v>344</v>
      </c>
      <c r="H35" s="310" t="s">
        <v>344</v>
      </c>
      <c r="I35" s="157"/>
    </row>
    <row r="36" spans="1:9" ht="13.5" customHeight="1">
      <c r="A36" s="154" t="s">
        <v>155</v>
      </c>
      <c r="B36" s="155">
        <v>12495</v>
      </c>
      <c r="C36" s="156">
        <v>12228</v>
      </c>
      <c r="D36" s="156">
        <v>267</v>
      </c>
      <c r="E36" s="156">
        <v>267</v>
      </c>
      <c r="F36" s="156">
        <v>3040</v>
      </c>
      <c r="G36" s="310" t="s">
        <v>344</v>
      </c>
      <c r="H36" s="310" t="s">
        <v>344</v>
      </c>
      <c r="I36" s="137" t="s">
        <v>354</v>
      </c>
    </row>
    <row r="37" spans="1:9" ht="13.5" customHeight="1">
      <c r="A37" s="154" t="s">
        <v>353</v>
      </c>
      <c r="B37" s="155">
        <v>749</v>
      </c>
      <c r="C37" s="156">
        <v>727</v>
      </c>
      <c r="D37" s="156">
        <v>22</v>
      </c>
      <c r="E37" s="156">
        <v>22</v>
      </c>
      <c r="F37" s="310" t="s">
        <v>344</v>
      </c>
      <c r="G37" s="156">
        <v>111</v>
      </c>
      <c r="H37" s="156">
        <v>44</v>
      </c>
      <c r="I37" s="157"/>
    </row>
    <row r="38" spans="1:9" ht="13.5" customHeight="1">
      <c r="A38" s="154" t="s">
        <v>314</v>
      </c>
      <c r="B38" s="155">
        <v>1768</v>
      </c>
      <c r="C38" s="156">
        <v>1625</v>
      </c>
      <c r="D38" s="156">
        <v>143</v>
      </c>
      <c r="E38" s="156">
        <v>143</v>
      </c>
      <c r="F38" s="310" t="s">
        <v>344</v>
      </c>
      <c r="G38" s="156">
        <v>2297</v>
      </c>
      <c r="H38" s="156">
        <v>163</v>
      </c>
      <c r="I38" s="157"/>
    </row>
    <row r="39" spans="1:9" ht="13.5" customHeight="1">
      <c r="A39" s="154" t="s">
        <v>352</v>
      </c>
      <c r="B39" s="155">
        <v>902</v>
      </c>
      <c r="C39" s="156">
        <v>892</v>
      </c>
      <c r="D39" s="156">
        <v>10</v>
      </c>
      <c r="E39" s="156">
        <v>10</v>
      </c>
      <c r="F39" s="310" t="s">
        <v>344</v>
      </c>
      <c r="G39" s="156">
        <v>782</v>
      </c>
      <c r="H39" s="156">
        <v>236</v>
      </c>
      <c r="I39" s="157"/>
    </row>
    <row r="40" spans="1:9" ht="13.5" customHeight="1">
      <c r="A40" s="154" t="s">
        <v>351</v>
      </c>
      <c r="B40" s="155">
        <v>4917</v>
      </c>
      <c r="C40" s="156">
        <v>4855</v>
      </c>
      <c r="D40" s="156">
        <v>62</v>
      </c>
      <c r="E40" s="156">
        <v>62</v>
      </c>
      <c r="F40" s="156">
        <v>694</v>
      </c>
      <c r="G40" s="310" t="s">
        <v>344</v>
      </c>
      <c r="H40" s="310" t="s">
        <v>344</v>
      </c>
      <c r="I40" s="137" t="s">
        <v>350</v>
      </c>
    </row>
    <row r="41" spans="1:9" ht="13.5" customHeight="1">
      <c r="A41" s="154" t="s">
        <v>349</v>
      </c>
      <c r="B41" s="293">
        <v>264</v>
      </c>
      <c r="C41" s="294">
        <v>260</v>
      </c>
      <c r="D41" s="294">
        <v>4</v>
      </c>
      <c r="E41" s="294">
        <v>4</v>
      </c>
      <c r="F41" s="294">
        <v>4</v>
      </c>
      <c r="G41" s="294">
        <v>28</v>
      </c>
      <c r="H41" s="294">
        <v>12</v>
      </c>
      <c r="I41" s="137" t="s">
        <v>348</v>
      </c>
    </row>
    <row r="42" spans="1:20" ht="13.5" customHeight="1">
      <c r="A42" s="154" t="s">
        <v>347</v>
      </c>
      <c r="B42" s="155">
        <v>262</v>
      </c>
      <c r="C42" s="156">
        <v>234</v>
      </c>
      <c r="D42" s="156">
        <v>28</v>
      </c>
      <c r="E42" s="156">
        <v>28</v>
      </c>
      <c r="F42" s="310" t="s">
        <v>344</v>
      </c>
      <c r="G42" s="310" t="s">
        <v>344</v>
      </c>
      <c r="H42" s="310" t="s">
        <v>344</v>
      </c>
      <c r="I42" s="157"/>
      <c r="L42" s="391"/>
      <c r="M42" s="392"/>
      <c r="N42" s="392"/>
      <c r="O42" s="392"/>
      <c r="P42" s="392"/>
      <c r="Q42" s="392"/>
      <c r="R42" s="393"/>
      <c r="S42" s="393"/>
      <c r="T42" s="145"/>
    </row>
    <row r="43" spans="1:20" ht="13.5" customHeight="1">
      <c r="A43" s="154" t="s">
        <v>346</v>
      </c>
      <c r="B43" s="155">
        <v>190840</v>
      </c>
      <c r="C43" s="156">
        <v>184041</v>
      </c>
      <c r="D43" s="156">
        <v>6799</v>
      </c>
      <c r="E43" s="156">
        <v>6799</v>
      </c>
      <c r="F43" s="168">
        <v>1283</v>
      </c>
      <c r="G43" s="310" t="s">
        <v>344</v>
      </c>
      <c r="H43" s="310" t="s">
        <v>344</v>
      </c>
      <c r="I43" s="157" t="s">
        <v>876</v>
      </c>
      <c r="L43" s="391"/>
      <c r="M43" s="392"/>
      <c r="N43" s="392"/>
      <c r="O43" s="392"/>
      <c r="P43" s="392"/>
      <c r="Q43" s="392"/>
      <c r="R43" s="392"/>
      <c r="S43" s="392"/>
      <c r="T43" s="145"/>
    </row>
    <row r="44" spans="1:9" ht="13.5" customHeight="1">
      <c r="A44" s="138" t="s">
        <v>16</v>
      </c>
      <c r="B44" s="162"/>
      <c r="C44" s="163"/>
      <c r="D44" s="163"/>
      <c r="E44" s="164">
        <f>SUM(E33:E43)</f>
        <v>7488</v>
      </c>
      <c r="F44" s="165"/>
      <c r="G44" s="164">
        <f>SUM(G33:G43)</f>
        <v>5302</v>
      </c>
      <c r="H44" s="164">
        <f>SUM(H33:H43)</f>
        <v>672</v>
      </c>
      <c r="I44" s="174"/>
    </row>
    <row r="45" ht="9.75" customHeight="1">
      <c r="A45" s="175"/>
    </row>
    <row r="46" ht="14.25">
      <c r="A46" s="133" t="s">
        <v>56</v>
      </c>
    </row>
    <row r="47" ht="10.5">
      <c r="J47" s="122" t="s">
        <v>12</v>
      </c>
    </row>
    <row r="48" spans="1:10" ht="13.5" customHeight="1">
      <c r="A48" s="795" t="s">
        <v>17</v>
      </c>
      <c r="B48" s="791" t="s">
        <v>19</v>
      </c>
      <c r="C48" s="793" t="s">
        <v>47</v>
      </c>
      <c r="D48" s="793" t="s">
        <v>20</v>
      </c>
      <c r="E48" s="793" t="s">
        <v>21</v>
      </c>
      <c r="F48" s="793" t="s">
        <v>22</v>
      </c>
      <c r="G48" s="799" t="s">
        <v>23</v>
      </c>
      <c r="H48" s="799" t="s">
        <v>24</v>
      </c>
      <c r="I48" s="799" t="s">
        <v>59</v>
      </c>
      <c r="J48" s="797" t="s">
        <v>8</v>
      </c>
    </row>
    <row r="49" spans="1:10" ht="13.5" customHeight="1" thickBot="1">
      <c r="A49" s="796"/>
      <c r="B49" s="792"/>
      <c r="C49" s="794"/>
      <c r="D49" s="794"/>
      <c r="E49" s="794"/>
      <c r="F49" s="794"/>
      <c r="G49" s="800"/>
      <c r="H49" s="800"/>
      <c r="I49" s="801"/>
      <c r="J49" s="798"/>
    </row>
    <row r="50" spans="1:10" ht="13.5" customHeight="1" thickTop="1">
      <c r="A50" s="134" t="s">
        <v>345</v>
      </c>
      <c r="B50" s="146">
        <v>0</v>
      </c>
      <c r="C50" s="147">
        <v>11</v>
      </c>
      <c r="D50" s="147">
        <v>5</v>
      </c>
      <c r="E50" s="310" t="s">
        <v>344</v>
      </c>
      <c r="F50" s="310" t="s">
        <v>344</v>
      </c>
      <c r="G50" s="310" t="s">
        <v>344</v>
      </c>
      <c r="H50" s="310" t="s">
        <v>344</v>
      </c>
      <c r="I50" s="310" t="s">
        <v>344</v>
      </c>
      <c r="J50" s="149"/>
    </row>
    <row r="51" spans="1:10" ht="13.5" customHeight="1">
      <c r="A51" s="158"/>
      <c r="B51" s="159"/>
      <c r="C51" s="160"/>
      <c r="D51" s="160"/>
      <c r="E51" s="160"/>
      <c r="F51" s="160"/>
      <c r="G51" s="160"/>
      <c r="H51" s="160"/>
      <c r="I51" s="160"/>
      <c r="J51" s="161"/>
    </row>
    <row r="52" spans="1:10" ht="13.5" customHeight="1">
      <c r="A52" s="177" t="s">
        <v>18</v>
      </c>
      <c r="B52" s="178"/>
      <c r="C52" s="165"/>
      <c r="D52" s="164">
        <f>SUM(D50:D51)</f>
        <v>5</v>
      </c>
      <c r="E52" s="245" t="s">
        <v>344</v>
      </c>
      <c r="F52" s="245" t="s">
        <v>344</v>
      </c>
      <c r="G52" s="245" t="s">
        <v>344</v>
      </c>
      <c r="H52" s="245" t="s">
        <v>344</v>
      </c>
      <c r="I52" s="245" t="s">
        <v>344</v>
      </c>
      <c r="J52" s="166"/>
    </row>
    <row r="53" ht="10.5">
      <c r="A53" s="121" t="s">
        <v>61</v>
      </c>
    </row>
    <row r="54" ht="9.75" customHeight="1"/>
    <row r="55" ht="14.25">
      <c r="A55" s="133" t="s">
        <v>39</v>
      </c>
    </row>
    <row r="56" ht="10.5">
      <c r="D56" s="122" t="s">
        <v>12</v>
      </c>
    </row>
    <row r="57" spans="1:4" ht="21.75" thickBot="1">
      <c r="A57" s="179" t="s">
        <v>34</v>
      </c>
      <c r="B57" s="180" t="s">
        <v>69</v>
      </c>
      <c r="C57" s="181" t="s">
        <v>70</v>
      </c>
      <c r="D57" s="182" t="s">
        <v>50</v>
      </c>
    </row>
    <row r="58" spans="1:4" ht="13.5" customHeight="1" thickTop="1">
      <c r="A58" s="183" t="s">
        <v>35</v>
      </c>
      <c r="B58" s="146">
        <v>1860</v>
      </c>
      <c r="C58" s="147">
        <v>2041</v>
      </c>
      <c r="D58" s="358">
        <f>SUM(C58-B58)</f>
        <v>181</v>
      </c>
    </row>
    <row r="59" spans="1:4" ht="13.5" customHeight="1">
      <c r="A59" s="184" t="s">
        <v>36</v>
      </c>
      <c r="B59" s="155">
        <v>168</v>
      </c>
      <c r="C59" s="156">
        <v>175</v>
      </c>
      <c r="D59" s="234">
        <f>SUM(C59-B59)</f>
        <v>7</v>
      </c>
    </row>
    <row r="60" spans="1:4" ht="13.5" customHeight="1">
      <c r="A60" s="185" t="s">
        <v>37</v>
      </c>
      <c r="B60" s="159">
        <v>1005</v>
      </c>
      <c r="C60" s="160">
        <v>1005</v>
      </c>
      <c r="D60" s="161">
        <f>SUM(C60-B60)</f>
        <v>0</v>
      </c>
    </row>
    <row r="61" spans="1:4" ht="13.5" customHeight="1">
      <c r="A61" s="186" t="s">
        <v>38</v>
      </c>
      <c r="B61" s="164">
        <f>SUM(B58:B60)</f>
        <v>3033</v>
      </c>
      <c r="C61" s="164">
        <f>SUM(C58:C60)</f>
        <v>3221</v>
      </c>
      <c r="D61" s="166">
        <f>SUM(D58:D60)</f>
        <v>188</v>
      </c>
    </row>
    <row r="62" spans="1:4" ht="10.5">
      <c r="A62" s="121" t="s">
        <v>58</v>
      </c>
      <c r="B62" s="188"/>
      <c r="C62" s="188"/>
      <c r="D62" s="188"/>
    </row>
    <row r="63" spans="1:4" ht="9.75" customHeight="1">
      <c r="A63" s="189"/>
      <c r="B63" s="188"/>
      <c r="C63" s="188"/>
      <c r="D63" s="188"/>
    </row>
    <row r="64" ht="14.25">
      <c r="A64" s="133" t="s">
        <v>57</v>
      </c>
    </row>
    <row r="65" ht="10.5" customHeight="1">
      <c r="A65" s="133"/>
    </row>
    <row r="66" spans="1:11" ht="21.75" thickBot="1">
      <c r="A66" s="179" t="s">
        <v>33</v>
      </c>
      <c r="B66" s="180" t="s">
        <v>69</v>
      </c>
      <c r="C66" s="181" t="s">
        <v>70</v>
      </c>
      <c r="D66" s="181" t="s">
        <v>50</v>
      </c>
      <c r="E66" s="190" t="s">
        <v>31</v>
      </c>
      <c r="F66" s="182" t="s">
        <v>32</v>
      </c>
      <c r="G66" s="807" t="s">
        <v>40</v>
      </c>
      <c r="H66" s="808"/>
      <c r="I66" s="180" t="s">
        <v>69</v>
      </c>
      <c r="J66" s="181" t="s">
        <v>70</v>
      </c>
      <c r="K66" s="182" t="s">
        <v>50</v>
      </c>
    </row>
    <row r="67" spans="1:11" ht="13.5" customHeight="1" thickTop="1">
      <c r="A67" s="183" t="s">
        <v>25</v>
      </c>
      <c r="B67" s="191">
        <v>7.33</v>
      </c>
      <c r="C67" s="192">
        <v>7.1</v>
      </c>
      <c r="D67" s="394">
        <f>SUM(C67-B67)</f>
        <v>-0.23000000000000043</v>
      </c>
      <c r="E67" s="193">
        <v>-15</v>
      </c>
      <c r="F67" s="194">
        <v>-20</v>
      </c>
      <c r="G67" s="811" t="s">
        <v>115</v>
      </c>
      <c r="H67" s="812"/>
      <c r="I67" s="310" t="s">
        <v>344</v>
      </c>
      <c r="J67" s="310" t="s">
        <v>344</v>
      </c>
      <c r="K67" s="395" t="s">
        <v>344</v>
      </c>
    </row>
    <row r="68" spans="1:11" ht="13.5" customHeight="1">
      <c r="A68" s="184" t="s">
        <v>26</v>
      </c>
      <c r="B68" s="198">
        <v>25.61</v>
      </c>
      <c r="C68" s="199">
        <v>27.49</v>
      </c>
      <c r="D68" s="396">
        <f>SUM(C68-B68)</f>
        <v>1.879999999999999</v>
      </c>
      <c r="E68" s="200">
        <v>-20</v>
      </c>
      <c r="F68" s="201">
        <v>-40</v>
      </c>
      <c r="G68" s="802"/>
      <c r="H68" s="803"/>
      <c r="I68" s="198"/>
      <c r="J68" s="202"/>
      <c r="K68" s="203"/>
    </row>
    <row r="69" spans="1:11" ht="13.5" customHeight="1">
      <c r="A69" s="184" t="s">
        <v>27</v>
      </c>
      <c r="B69" s="204">
        <v>6.4</v>
      </c>
      <c r="C69" s="202">
        <v>5.8</v>
      </c>
      <c r="D69" s="397">
        <f>SUM(C69-B69)</f>
        <v>-0.6000000000000005</v>
      </c>
      <c r="E69" s="205">
        <v>25</v>
      </c>
      <c r="F69" s="206">
        <v>35</v>
      </c>
      <c r="G69" s="802"/>
      <c r="H69" s="803"/>
      <c r="I69" s="198"/>
      <c r="J69" s="202"/>
      <c r="K69" s="203"/>
    </row>
    <row r="70" spans="1:11" ht="13.5" customHeight="1">
      <c r="A70" s="184" t="s">
        <v>28</v>
      </c>
      <c r="B70" s="310" t="s">
        <v>344</v>
      </c>
      <c r="C70" s="310" t="s">
        <v>344</v>
      </c>
      <c r="D70" s="310" t="s">
        <v>344</v>
      </c>
      <c r="E70" s="205">
        <v>350</v>
      </c>
      <c r="F70" s="208"/>
      <c r="G70" s="802"/>
      <c r="H70" s="803"/>
      <c r="I70" s="198"/>
      <c r="J70" s="202"/>
      <c r="K70" s="203"/>
    </row>
    <row r="71" spans="1:11" ht="13.5" customHeight="1">
      <c r="A71" s="184" t="s">
        <v>29</v>
      </c>
      <c r="B71" s="209">
        <v>0.69</v>
      </c>
      <c r="C71" s="199">
        <v>0.69</v>
      </c>
      <c r="D71" s="398">
        <f>SUM(C71-B71)</f>
        <v>0</v>
      </c>
      <c r="E71" s="399"/>
      <c r="F71" s="211"/>
      <c r="G71" s="802"/>
      <c r="H71" s="803"/>
      <c r="I71" s="198"/>
      <c r="J71" s="202"/>
      <c r="K71" s="203"/>
    </row>
    <row r="72" spans="1:11" ht="13.5" customHeight="1">
      <c r="A72" s="212" t="s">
        <v>30</v>
      </c>
      <c r="B72" s="213">
        <v>79</v>
      </c>
      <c r="C72" s="214">
        <v>78.1</v>
      </c>
      <c r="D72" s="400">
        <f>SUM(C72-B72)</f>
        <v>-0.9000000000000057</v>
      </c>
      <c r="E72" s="401"/>
      <c r="F72" s="216"/>
      <c r="G72" s="839"/>
      <c r="H72" s="840"/>
      <c r="I72" s="217"/>
      <c r="J72" s="214"/>
      <c r="K72" s="218"/>
    </row>
    <row r="73" ht="10.5">
      <c r="A73" s="121" t="s">
        <v>64</v>
      </c>
    </row>
    <row r="74" ht="10.5">
      <c r="A74" s="121" t="s">
        <v>65</v>
      </c>
    </row>
    <row r="75" ht="10.5">
      <c r="A75" s="121" t="s">
        <v>63</v>
      </c>
    </row>
    <row r="76" ht="10.5" customHeight="1">
      <c r="A76" s="121" t="s">
        <v>68</v>
      </c>
    </row>
  </sheetData>
  <sheetProtection/>
  <mergeCells count="43">
    <mergeCell ref="A31:A32"/>
    <mergeCell ref="B31:B32"/>
    <mergeCell ref="C31:C32"/>
    <mergeCell ref="A48:A49"/>
    <mergeCell ref="B48:B49"/>
    <mergeCell ref="C48:C49"/>
    <mergeCell ref="D48:D49"/>
    <mergeCell ref="E48:E49"/>
    <mergeCell ref="H48:H49"/>
    <mergeCell ref="J48:J49"/>
    <mergeCell ref="F48:F49"/>
    <mergeCell ref="G48:G49"/>
    <mergeCell ref="I48:I49"/>
    <mergeCell ref="G31:G32"/>
    <mergeCell ref="F31:F32"/>
    <mergeCell ref="D31:D32"/>
    <mergeCell ref="E31:E32"/>
    <mergeCell ref="I17:I18"/>
    <mergeCell ref="D8:D9"/>
    <mergeCell ref="F17:F18"/>
    <mergeCell ref="H31:H32"/>
    <mergeCell ref="I31:I32"/>
    <mergeCell ref="G17:G18"/>
    <mergeCell ref="C8:C9"/>
    <mergeCell ref="D17:D18"/>
    <mergeCell ref="E17:E18"/>
    <mergeCell ref="E8:E9"/>
    <mergeCell ref="A8:A9"/>
    <mergeCell ref="H8:H9"/>
    <mergeCell ref="A17:A18"/>
    <mergeCell ref="B17:B18"/>
    <mergeCell ref="C17:C18"/>
    <mergeCell ref="B8:B9"/>
    <mergeCell ref="H17:H18"/>
    <mergeCell ref="G8:G9"/>
    <mergeCell ref="F8:F9"/>
    <mergeCell ref="G66:H66"/>
    <mergeCell ref="G72:H72"/>
    <mergeCell ref="G71:H71"/>
    <mergeCell ref="G70:H70"/>
    <mergeCell ref="G69:H69"/>
    <mergeCell ref="G68:H68"/>
    <mergeCell ref="G67:H67"/>
  </mergeCells>
  <printOptions/>
  <pageMargins left="0.4330708661417323" right="0.3937007874015748" top="0.5905511811023623" bottom="0.31496062992125984" header="0.4330708661417323" footer="0.1968503937007874"/>
  <pageSetup horizontalDpi="300" verticalDpi="300" orientation="portrait" paperSize="9" scale="83"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32.xml><?xml version="1.0" encoding="utf-8"?>
<worksheet xmlns="http://schemas.openxmlformats.org/spreadsheetml/2006/main" xmlns:r="http://schemas.openxmlformats.org/officeDocument/2006/relationships">
  <dimension ref="A1:M84"/>
  <sheetViews>
    <sheetView view="pageBreakPreview" zoomScale="110" zoomScaleSheetLayoutView="110" zoomScalePageLayoutView="0" workbookViewId="0" topLeftCell="A56">
      <selection activeCell="G76" sqref="G76:H76"/>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744</v>
      </c>
      <c r="B4" s="7"/>
      <c r="G4" s="8" t="s">
        <v>51</v>
      </c>
      <c r="H4" s="9" t="s">
        <v>52</v>
      </c>
      <c r="I4" s="10" t="s">
        <v>53</v>
      </c>
      <c r="J4" s="11" t="s">
        <v>54</v>
      </c>
    </row>
    <row r="5" spans="7:10" ht="13.5" customHeight="1" thickTop="1">
      <c r="G5" s="12">
        <v>3234</v>
      </c>
      <c r="H5" s="13">
        <v>1503</v>
      </c>
      <c r="I5" s="14">
        <v>355</v>
      </c>
      <c r="J5" s="15">
        <v>5093</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7811</v>
      </c>
      <c r="C10" s="19">
        <v>7435</v>
      </c>
      <c r="D10" s="19">
        <v>376</v>
      </c>
      <c r="E10" s="19">
        <v>343</v>
      </c>
      <c r="F10" s="19">
        <v>170</v>
      </c>
      <c r="G10" s="19">
        <v>6345</v>
      </c>
      <c r="H10" s="20" t="s">
        <v>877</v>
      </c>
    </row>
    <row r="11" spans="1:8" ht="13.5" customHeight="1">
      <c r="A11" s="30" t="s">
        <v>1</v>
      </c>
      <c r="B11" s="31">
        <v>7811</v>
      </c>
      <c r="C11" s="32">
        <v>7435</v>
      </c>
      <c r="D11" s="32">
        <v>376</v>
      </c>
      <c r="E11" s="32">
        <v>343</v>
      </c>
      <c r="F11" s="33"/>
      <c r="G11" s="32">
        <v>6345</v>
      </c>
      <c r="H11" s="34"/>
    </row>
    <row r="12" spans="1:8" ht="13.5" customHeight="1">
      <c r="A12" s="35" t="s">
        <v>66</v>
      </c>
      <c r="B12" s="36"/>
      <c r="C12" s="36"/>
      <c r="D12" s="36"/>
      <c r="E12" s="36"/>
      <c r="F12" s="36"/>
      <c r="G12" s="36"/>
      <c r="H12" s="37"/>
    </row>
    <row r="13" ht="9.75" customHeight="1"/>
    <row r="14" ht="14.25">
      <c r="A14" s="16" t="s">
        <v>10</v>
      </c>
    </row>
    <row r="15" spans="9:12" ht="10.5">
      <c r="I15" s="5" t="s">
        <v>12</v>
      </c>
      <c r="K15" s="5"/>
      <c r="L15" s="5"/>
    </row>
    <row r="16" spans="1:9" ht="13.5" customHeight="1">
      <c r="A16" s="819" t="s">
        <v>0</v>
      </c>
      <c r="B16" s="821" t="s">
        <v>43</v>
      </c>
      <c r="C16" s="823" t="s">
        <v>44</v>
      </c>
      <c r="D16" s="823" t="s">
        <v>45</v>
      </c>
      <c r="E16" s="827" t="s">
        <v>46</v>
      </c>
      <c r="F16" s="823" t="s">
        <v>55</v>
      </c>
      <c r="G16" s="823" t="s">
        <v>11</v>
      </c>
      <c r="H16" s="827" t="s">
        <v>41</v>
      </c>
      <c r="I16" s="829" t="s">
        <v>8</v>
      </c>
    </row>
    <row r="17" spans="1:9" ht="13.5" customHeight="1" thickBot="1">
      <c r="A17" s="820"/>
      <c r="B17" s="822"/>
      <c r="C17" s="824"/>
      <c r="D17" s="824"/>
      <c r="E17" s="828"/>
      <c r="F17" s="832"/>
      <c r="G17" s="832"/>
      <c r="H17" s="831"/>
      <c r="I17" s="830"/>
    </row>
    <row r="18" spans="1:9" ht="13.5" customHeight="1" thickTop="1">
      <c r="A18" s="17" t="s">
        <v>142</v>
      </c>
      <c r="B18" s="38">
        <v>2177</v>
      </c>
      <c r="C18" s="39">
        <v>2101</v>
      </c>
      <c r="D18" s="39">
        <v>76</v>
      </c>
      <c r="E18" s="39">
        <v>76</v>
      </c>
      <c r="F18" s="39">
        <v>65</v>
      </c>
      <c r="G18" s="380" t="s">
        <v>114</v>
      </c>
      <c r="H18" s="380" t="s">
        <v>114</v>
      </c>
      <c r="I18" s="58"/>
    </row>
    <row r="19" spans="1:9" ht="13.5" customHeight="1">
      <c r="A19" s="21" t="s">
        <v>161</v>
      </c>
      <c r="B19" s="42">
        <v>13</v>
      </c>
      <c r="C19" s="43">
        <v>13</v>
      </c>
      <c r="D19" s="43">
        <v>0</v>
      </c>
      <c r="E19" s="43">
        <v>0</v>
      </c>
      <c r="F19" s="43">
        <v>0</v>
      </c>
      <c r="G19" s="381" t="s">
        <v>114</v>
      </c>
      <c r="H19" s="381" t="s">
        <v>114</v>
      </c>
      <c r="I19" s="47"/>
    </row>
    <row r="20" spans="1:9" ht="13.5" customHeight="1">
      <c r="A20" s="21" t="s">
        <v>417</v>
      </c>
      <c r="B20" s="42">
        <v>188</v>
      </c>
      <c r="C20" s="43">
        <v>186</v>
      </c>
      <c r="D20" s="43">
        <v>2</v>
      </c>
      <c r="E20" s="43">
        <v>2</v>
      </c>
      <c r="F20" s="43">
        <v>39</v>
      </c>
      <c r="G20" s="381" t="s">
        <v>114</v>
      </c>
      <c r="H20" s="381" t="s">
        <v>114</v>
      </c>
      <c r="I20" s="47"/>
    </row>
    <row r="21" spans="1:9" ht="13.5" customHeight="1">
      <c r="A21" s="21" t="s">
        <v>738</v>
      </c>
      <c r="B21" s="42">
        <v>82</v>
      </c>
      <c r="C21" s="43">
        <v>77</v>
      </c>
      <c r="D21" s="43">
        <v>5</v>
      </c>
      <c r="E21" s="43">
        <v>5</v>
      </c>
      <c r="F21" s="43">
        <v>5</v>
      </c>
      <c r="G21" s="43">
        <v>171</v>
      </c>
      <c r="H21" s="381" t="s">
        <v>188</v>
      </c>
      <c r="I21" s="47" t="s">
        <v>392</v>
      </c>
    </row>
    <row r="22" spans="1:9" ht="13.5" customHeight="1">
      <c r="A22" s="21" t="s">
        <v>737</v>
      </c>
      <c r="B22" s="42">
        <v>68</v>
      </c>
      <c r="C22" s="43">
        <v>58</v>
      </c>
      <c r="D22" s="43">
        <v>9</v>
      </c>
      <c r="E22" s="43">
        <v>9</v>
      </c>
      <c r="F22" s="43">
        <v>0</v>
      </c>
      <c r="G22" s="43">
        <v>208</v>
      </c>
      <c r="H22" s="381" t="s">
        <v>188</v>
      </c>
      <c r="I22" s="47"/>
    </row>
    <row r="23" spans="1:9" ht="13.5" customHeight="1">
      <c r="A23" s="21" t="s">
        <v>80</v>
      </c>
      <c r="B23" s="42">
        <v>363</v>
      </c>
      <c r="C23" s="43">
        <v>363</v>
      </c>
      <c r="D23" s="381" t="s">
        <v>114</v>
      </c>
      <c r="E23" s="381" t="s">
        <v>114</v>
      </c>
      <c r="F23" s="43">
        <v>251</v>
      </c>
      <c r="G23" s="43">
        <v>2857</v>
      </c>
      <c r="H23" s="43">
        <v>2540</v>
      </c>
      <c r="I23" s="47"/>
    </row>
    <row r="24" spans="1:9" ht="13.5" customHeight="1">
      <c r="A24" s="21" t="s">
        <v>168</v>
      </c>
      <c r="B24" s="42">
        <v>658</v>
      </c>
      <c r="C24" s="43">
        <v>627</v>
      </c>
      <c r="D24" s="43">
        <v>31</v>
      </c>
      <c r="E24" s="43">
        <v>0</v>
      </c>
      <c r="F24" s="43">
        <v>120</v>
      </c>
      <c r="G24" s="43">
        <v>3456</v>
      </c>
      <c r="H24" s="43">
        <v>1942</v>
      </c>
      <c r="I24" s="47"/>
    </row>
    <row r="25" spans="1:9" ht="13.5" customHeight="1">
      <c r="A25" s="21" t="s">
        <v>743</v>
      </c>
      <c r="B25" s="42">
        <v>253</v>
      </c>
      <c r="C25" s="43">
        <v>240</v>
      </c>
      <c r="D25" s="43">
        <v>14</v>
      </c>
      <c r="E25" s="43">
        <v>14</v>
      </c>
      <c r="F25" s="381" t="s">
        <v>188</v>
      </c>
      <c r="G25" s="381" t="s">
        <v>188</v>
      </c>
      <c r="H25" s="381" t="s">
        <v>188</v>
      </c>
      <c r="I25" s="47"/>
    </row>
    <row r="26" spans="1:9" ht="13.5" customHeight="1">
      <c r="A26" s="21" t="s">
        <v>76</v>
      </c>
      <c r="B26" s="42">
        <v>243</v>
      </c>
      <c r="C26" s="43">
        <v>208</v>
      </c>
      <c r="D26" s="43">
        <v>35</v>
      </c>
      <c r="E26" s="43">
        <v>966</v>
      </c>
      <c r="F26" s="43">
        <v>88</v>
      </c>
      <c r="G26" s="43">
        <v>1204</v>
      </c>
      <c r="H26" s="43">
        <v>787</v>
      </c>
      <c r="I26" s="47" t="s">
        <v>153</v>
      </c>
    </row>
    <row r="27" spans="1:9" ht="13.5" customHeight="1">
      <c r="A27" s="26"/>
      <c r="B27" s="59"/>
      <c r="C27" s="60"/>
      <c r="D27" s="60"/>
      <c r="E27" s="60"/>
      <c r="F27" s="60"/>
      <c r="G27" s="60"/>
      <c r="H27" s="60"/>
      <c r="I27" s="78"/>
    </row>
    <row r="28" spans="1:9" ht="13.5" customHeight="1">
      <c r="A28" s="30" t="s">
        <v>15</v>
      </c>
      <c r="B28" s="48"/>
      <c r="C28" s="49"/>
      <c r="D28" s="49"/>
      <c r="E28" s="50">
        <f>SUM(E18:E27)</f>
        <v>1072</v>
      </c>
      <c r="F28" s="51"/>
      <c r="G28" s="50">
        <f>SUM(G21:G27)</f>
        <v>7896</v>
      </c>
      <c r="H28" s="50">
        <f>SUM(H21:H27)</f>
        <v>5269</v>
      </c>
      <c r="I28" s="52"/>
    </row>
    <row r="29" ht="10.5">
      <c r="A29" s="4" t="s">
        <v>60</v>
      </c>
    </row>
    <row r="30" ht="10.5">
      <c r="A30" s="4" t="s">
        <v>62</v>
      </c>
    </row>
    <row r="31" ht="10.5">
      <c r="A31" s="4" t="s">
        <v>49</v>
      </c>
    </row>
    <row r="32" ht="10.5">
      <c r="A32" s="4" t="s">
        <v>48</v>
      </c>
    </row>
    <row r="33" ht="9.75" customHeight="1"/>
    <row r="34" ht="14.25">
      <c r="A34" s="16" t="s">
        <v>13</v>
      </c>
    </row>
    <row r="35" spans="9:10" ht="5.25" customHeight="1">
      <c r="I35" s="5" t="s">
        <v>12</v>
      </c>
      <c r="J35" s="5"/>
    </row>
    <row r="36" spans="1:9" ht="13.5" customHeight="1">
      <c r="A36" s="819" t="s">
        <v>14</v>
      </c>
      <c r="B36" s="821" t="s">
        <v>43</v>
      </c>
      <c r="C36" s="823" t="s">
        <v>44</v>
      </c>
      <c r="D36" s="823" t="s">
        <v>45</v>
      </c>
      <c r="E36" s="827" t="s">
        <v>46</v>
      </c>
      <c r="F36" s="823" t="s">
        <v>55</v>
      </c>
      <c r="G36" s="823" t="s">
        <v>11</v>
      </c>
      <c r="H36" s="827" t="s">
        <v>42</v>
      </c>
      <c r="I36" s="829" t="s">
        <v>8</v>
      </c>
    </row>
    <row r="37" spans="1:9" ht="13.5" customHeight="1" thickBot="1">
      <c r="A37" s="820"/>
      <c r="B37" s="822"/>
      <c r="C37" s="824"/>
      <c r="D37" s="824"/>
      <c r="E37" s="828"/>
      <c r="F37" s="832"/>
      <c r="G37" s="832"/>
      <c r="H37" s="831"/>
      <c r="I37" s="830"/>
    </row>
    <row r="38" spans="1:9" ht="13.5" customHeight="1" thickTop="1">
      <c r="A38" s="382" t="s">
        <v>317</v>
      </c>
      <c r="B38" s="38">
        <v>989</v>
      </c>
      <c r="C38" s="39">
        <v>842</v>
      </c>
      <c r="D38" s="39">
        <v>148</v>
      </c>
      <c r="E38" s="39">
        <v>148</v>
      </c>
      <c r="F38" s="380" t="s">
        <v>114</v>
      </c>
      <c r="G38" s="39">
        <v>2084</v>
      </c>
      <c r="H38" s="39">
        <v>277</v>
      </c>
      <c r="I38" s="54"/>
    </row>
    <row r="39" spans="1:9" ht="13.5" customHeight="1">
      <c r="A39" s="21" t="s">
        <v>355</v>
      </c>
      <c r="B39" s="42">
        <v>11</v>
      </c>
      <c r="C39" s="43">
        <v>8</v>
      </c>
      <c r="D39" s="43">
        <v>3</v>
      </c>
      <c r="E39" s="43">
        <v>3</v>
      </c>
      <c r="F39" s="381" t="s">
        <v>114</v>
      </c>
      <c r="G39" s="381" t="s">
        <v>114</v>
      </c>
      <c r="H39" s="381" t="s">
        <v>114</v>
      </c>
      <c r="I39" s="47"/>
    </row>
    <row r="40" spans="1:9" ht="13.5" customHeight="1">
      <c r="A40" s="21" t="s">
        <v>482</v>
      </c>
      <c r="B40" s="42">
        <v>344</v>
      </c>
      <c r="C40" s="43">
        <v>335</v>
      </c>
      <c r="D40" s="43">
        <v>8</v>
      </c>
      <c r="E40" s="43">
        <v>8</v>
      </c>
      <c r="F40" s="381" t="s">
        <v>114</v>
      </c>
      <c r="G40" s="43">
        <v>165</v>
      </c>
      <c r="H40" s="43">
        <v>83</v>
      </c>
      <c r="I40" s="47"/>
    </row>
    <row r="41" spans="1:9" ht="13.5" customHeight="1">
      <c r="A41" s="21" t="s">
        <v>90</v>
      </c>
      <c r="B41" s="42">
        <v>66</v>
      </c>
      <c r="C41" s="43">
        <v>64</v>
      </c>
      <c r="D41" s="43">
        <v>2</v>
      </c>
      <c r="E41" s="43">
        <v>2</v>
      </c>
      <c r="F41" s="381" t="s">
        <v>114</v>
      </c>
      <c r="G41" s="381" t="s">
        <v>114</v>
      </c>
      <c r="H41" s="381" t="s">
        <v>114</v>
      </c>
      <c r="I41" s="47"/>
    </row>
    <row r="42" spans="1:9" ht="13.5" customHeight="1">
      <c r="A42" s="21" t="s">
        <v>742</v>
      </c>
      <c r="B42" s="42">
        <v>0</v>
      </c>
      <c r="C42" s="43">
        <v>0</v>
      </c>
      <c r="D42" s="43">
        <v>0</v>
      </c>
      <c r="E42" s="43">
        <v>0</v>
      </c>
      <c r="F42" s="381" t="s">
        <v>114</v>
      </c>
      <c r="G42" s="381" t="s">
        <v>114</v>
      </c>
      <c r="H42" s="381" t="s">
        <v>114</v>
      </c>
      <c r="I42" s="47"/>
    </row>
    <row r="43" spans="1:9" ht="13.5" customHeight="1">
      <c r="A43" s="21" t="s">
        <v>741</v>
      </c>
      <c r="B43" s="42">
        <v>2</v>
      </c>
      <c r="C43" s="43">
        <v>1</v>
      </c>
      <c r="D43" s="43">
        <v>1</v>
      </c>
      <c r="E43" s="43">
        <v>1</v>
      </c>
      <c r="F43" s="381" t="s">
        <v>114</v>
      </c>
      <c r="G43" s="381" t="s">
        <v>114</v>
      </c>
      <c r="H43" s="381" t="s">
        <v>114</v>
      </c>
      <c r="I43" s="47"/>
    </row>
    <row r="44" spans="1:9" ht="13.5" customHeight="1">
      <c r="A44" s="21" t="s">
        <v>155</v>
      </c>
      <c r="B44" s="42">
        <v>12495</v>
      </c>
      <c r="C44" s="43">
        <v>12228</v>
      </c>
      <c r="D44" s="43">
        <v>267</v>
      </c>
      <c r="E44" s="43">
        <v>267</v>
      </c>
      <c r="F44" s="43">
        <v>3040</v>
      </c>
      <c r="G44" s="381" t="s">
        <v>114</v>
      </c>
      <c r="H44" s="381" t="s">
        <v>114</v>
      </c>
      <c r="I44" s="383" t="s">
        <v>853</v>
      </c>
    </row>
    <row r="45" spans="1:9" ht="13.5" customHeight="1">
      <c r="A45" s="21" t="s">
        <v>315</v>
      </c>
      <c r="B45" s="42">
        <v>2476</v>
      </c>
      <c r="C45" s="43">
        <v>2333</v>
      </c>
      <c r="D45" s="43">
        <v>143</v>
      </c>
      <c r="E45" s="43">
        <v>143</v>
      </c>
      <c r="F45" s="43">
        <v>232</v>
      </c>
      <c r="G45" s="43">
        <v>988</v>
      </c>
      <c r="H45" s="43">
        <v>90</v>
      </c>
      <c r="I45" s="47"/>
    </row>
    <row r="46" spans="1:9" ht="13.5" customHeight="1">
      <c r="A46" s="21" t="s">
        <v>314</v>
      </c>
      <c r="B46" s="235">
        <v>1768</v>
      </c>
      <c r="C46" s="44">
        <v>1625</v>
      </c>
      <c r="D46" s="44">
        <v>143</v>
      </c>
      <c r="E46" s="44">
        <v>143</v>
      </c>
      <c r="F46" s="381" t="s">
        <v>114</v>
      </c>
      <c r="G46" s="43">
        <v>2297</v>
      </c>
      <c r="H46" s="43">
        <v>194</v>
      </c>
      <c r="I46" s="47"/>
    </row>
    <row r="47" spans="1:9" ht="13.5" customHeight="1">
      <c r="A47" s="21" t="s">
        <v>740</v>
      </c>
      <c r="B47" s="235">
        <v>902</v>
      </c>
      <c r="C47" s="44">
        <v>892</v>
      </c>
      <c r="D47" s="44">
        <v>10</v>
      </c>
      <c r="E47" s="44">
        <v>10</v>
      </c>
      <c r="F47" s="381" t="s">
        <v>114</v>
      </c>
      <c r="G47" s="43">
        <v>782</v>
      </c>
      <c r="H47" s="43">
        <v>240</v>
      </c>
      <c r="I47" s="47"/>
    </row>
    <row r="48" spans="1:9" ht="13.5" customHeight="1">
      <c r="A48" s="21" t="s">
        <v>351</v>
      </c>
      <c r="B48" s="235">
        <v>4917</v>
      </c>
      <c r="C48" s="44">
        <v>4855</v>
      </c>
      <c r="D48" s="44">
        <v>62</v>
      </c>
      <c r="E48" s="44">
        <v>62</v>
      </c>
      <c r="F48" s="43">
        <v>694</v>
      </c>
      <c r="G48" s="381" t="s">
        <v>114</v>
      </c>
      <c r="H48" s="381" t="s">
        <v>114</v>
      </c>
      <c r="I48" s="47" t="s">
        <v>885</v>
      </c>
    </row>
    <row r="49" spans="1:9" ht="13.5" customHeight="1">
      <c r="A49" s="21" t="s">
        <v>327</v>
      </c>
      <c r="B49" s="42">
        <v>262</v>
      </c>
      <c r="C49" s="43">
        <v>234</v>
      </c>
      <c r="D49" s="43">
        <v>28</v>
      </c>
      <c r="E49" s="43">
        <v>28</v>
      </c>
      <c r="F49" s="381" t="s">
        <v>114</v>
      </c>
      <c r="G49" s="381" t="s">
        <v>114</v>
      </c>
      <c r="H49" s="381" t="s">
        <v>114</v>
      </c>
      <c r="I49" s="47"/>
    </row>
    <row r="50" spans="1:9" ht="13.5" customHeight="1">
      <c r="A50" s="21" t="s">
        <v>326</v>
      </c>
      <c r="B50" s="42">
        <v>190840</v>
      </c>
      <c r="C50" s="43">
        <v>184041</v>
      </c>
      <c r="D50" s="43">
        <v>6799</v>
      </c>
      <c r="E50" s="43">
        <v>6799</v>
      </c>
      <c r="F50" s="43">
        <v>1283</v>
      </c>
      <c r="G50" s="381" t="s">
        <v>114</v>
      </c>
      <c r="H50" s="381" t="s">
        <v>114</v>
      </c>
      <c r="I50" s="172" t="s">
        <v>869</v>
      </c>
    </row>
    <row r="51" spans="1:9" ht="13.5" customHeight="1">
      <c r="A51" s="169" t="s">
        <v>572</v>
      </c>
      <c r="B51" s="384">
        <v>153</v>
      </c>
      <c r="C51" s="385">
        <v>86</v>
      </c>
      <c r="D51" s="385">
        <v>67</v>
      </c>
      <c r="E51" s="385">
        <v>942</v>
      </c>
      <c r="F51" s="386" t="s">
        <v>114</v>
      </c>
      <c r="G51" s="385">
        <v>901</v>
      </c>
      <c r="H51" s="386" t="s">
        <v>114</v>
      </c>
      <c r="I51" s="62" t="s">
        <v>153</v>
      </c>
    </row>
    <row r="52" spans="1:9" ht="13.5" customHeight="1" hidden="1">
      <c r="A52" s="26"/>
      <c r="B52" s="59"/>
      <c r="C52" s="60"/>
      <c r="D52" s="60"/>
      <c r="E52" s="60"/>
      <c r="F52" s="60"/>
      <c r="G52" s="60"/>
      <c r="H52" s="60"/>
      <c r="I52" s="78"/>
    </row>
    <row r="53" spans="1:9" ht="13.5" customHeight="1">
      <c r="A53" s="30" t="s">
        <v>16</v>
      </c>
      <c r="B53" s="48"/>
      <c r="C53" s="49"/>
      <c r="D53" s="49"/>
      <c r="E53" s="50">
        <f>SUM(E38:E52)</f>
        <v>8556</v>
      </c>
      <c r="F53" s="51"/>
      <c r="G53" s="50">
        <f>SUM(G38:G52)</f>
        <v>7217</v>
      </c>
      <c r="H53" s="50">
        <f>SUM(H38:H52)</f>
        <v>884</v>
      </c>
      <c r="I53" s="63"/>
    </row>
    <row r="54" ht="9.75" customHeight="1">
      <c r="A54" s="64"/>
    </row>
    <row r="55" ht="14.25">
      <c r="A55" s="16" t="s">
        <v>56</v>
      </c>
    </row>
    <row r="56" ht="10.5">
      <c r="J56" s="5" t="s">
        <v>12</v>
      </c>
    </row>
    <row r="57" spans="1:10" ht="13.5" customHeight="1">
      <c r="A57" s="825" t="s">
        <v>17</v>
      </c>
      <c r="B57" s="821" t="s">
        <v>19</v>
      </c>
      <c r="C57" s="823" t="s">
        <v>47</v>
      </c>
      <c r="D57" s="823" t="s">
        <v>20</v>
      </c>
      <c r="E57" s="823" t="s">
        <v>21</v>
      </c>
      <c r="F57" s="823" t="s">
        <v>22</v>
      </c>
      <c r="G57" s="827" t="s">
        <v>23</v>
      </c>
      <c r="H57" s="827" t="s">
        <v>24</v>
      </c>
      <c r="I57" s="827" t="s">
        <v>59</v>
      </c>
      <c r="J57" s="829" t="s">
        <v>8</v>
      </c>
    </row>
    <row r="58" spans="1:10" ht="13.5" customHeight="1" thickBot="1">
      <c r="A58" s="826"/>
      <c r="B58" s="822"/>
      <c r="C58" s="824"/>
      <c r="D58" s="824"/>
      <c r="E58" s="824"/>
      <c r="F58" s="824"/>
      <c r="G58" s="828"/>
      <c r="H58" s="828"/>
      <c r="I58" s="831"/>
      <c r="J58" s="830"/>
    </row>
    <row r="59" spans="1:10" ht="13.5" customHeight="1" thickTop="1">
      <c r="A59" s="17" t="s">
        <v>739</v>
      </c>
      <c r="B59" s="38">
        <v>1</v>
      </c>
      <c r="C59" s="39">
        <v>71</v>
      </c>
      <c r="D59" s="39">
        <v>5</v>
      </c>
      <c r="E59" s="380" t="s">
        <v>114</v>
      </c>
      <c r="F59" s="380" t="s">
        <v>114</v>
      </c>
      <c r="G59" s="39">
        <v>1042</v>
      </c>
      <c r="H59" s="380" t="s">
        <v>114</v>
      </c>
      <c r="I59" s="39">
        <v>0</v>
      </c>
      <c r="J59" s="58"/>
    </row>
    <row r="60" spans="1:10" ht="13.5" customHeight="1">
      <c r="A60" s="68" t="s">
        <v>18</v>
      </c>
      <c r="B60" s="69"/>
      <c r="C60" s="51"/>
      <c r="D60" s="50">
        <f>SUM(D59)</f>
        <v>5</v>
      </c>
      <c r="E60" s="387" t="s">
        <v>114</v>
      </c>
      <c r="F60" s="387" t="s">
        <v>114</v>
      </c>
      <c r="G60" s="50">
        <f>SUM(G59)</f>
        <v>1042</v>
      </c>
      <c r="H60" s="387" t="s">
        <v>114</v>
      </c>
      <c r="I60" s="50">
        <f>SUM(I59)</f>
        <v>0</v>
      </c>
      <c r="J60" s="52"/>
    </row>
    <row r="61" ht="10.5">
      <c r="A61" s="4" t="s">
        <v>61</v>
      </c>
    </row>
    <row r="62" ht="9.75" customHeight="1"/>
    <row r="63" ht="14.25">
      <c r="A63" s="16" t="s">
        <v>39</v>
      </c>
    </row>
    <row r="64" ht="10.5">
      <c r="D64" s="5" t="s">
        <v>12</v>
      </c>
    </row>
    <row r="65" spans="1:4" ht="21.75" thickBot="1">
      <c r="A65" s="71" t="s">
        <v>34</v>
      </c>
      <c r="B65" s="72" t="s">
        <v>69</v>
      </c>
      <c r="C65" s="73" t="s">
        <v>70</v>
      </c>
      <c r="D65" s="74" t="s">
        <v>50</v>
      </c>
    </row>
    <row r="66" spans="1:4" ht="13.5" customHeight="1" thickTop="1">
      <c r="A66" s="75" t="s">
        <v>35</v>
      </c>
      <c r="B66" s="38">
        <v>1577</v>
      </c>
      <c r="C66" s="39">
        <v>1651</v>
      </c>
      <c r="D66" s="54">
        <f>C66-B66</f>
        <v>74</v>
      </c>
    </row>
    <row r="67" spans="1:4" ht="13.5" customHeight="1">
      <c r="A67" s="76" t="s">
        <v>36</v>
      </c>
      <c r="B67" s="42">
        <v>73</v>
      </c>
      <c r="C67" s="43">
        <v>74</v>
      </c>
      <c r="D67" s="47">
        <f>C67-B67</f>
        <v>1</v>
      </c>
    </row>
    <row r="68" spans="1:4" ht="13.5" customHeight="1">
      <c r="A68" s="77" t="s">
        <v>37</v>
      </c>
      <c r="B68" s="59">
        <v>508</v>
      </c>
      <c r="C68" s="60">
        <v>550</v>
      </c>
      <c r="D68" s="78">
        <f>C68-B68</f>
        <v>42</v>
      </c>
    </row>
    <row r="69" spans="1:4" ht="13.5" customHeight="1">
      <c r="A69" s="79" t="s">
        <v>38</v>
      </c>
      <c r="B69" s="80">
        <f>SUM(B66:B68)</f>
        <v>2158</v>
      </c>
      <c r="C69" s="50">
        <f>SUM(C66:C68)</f>
        <v>2275</v>
      </c>
      <c r="D69" s="52">
        <f>C69-B69</f>
        <v>117</v>
      </c>
    </row>
    <row r="70" spans="1:4" ht="10.5">
      <c r="A70" s="4" t="s">
        <v>58</v>
      </c>
      <c r="B70" s="81"/>
      <c r="C70" s="81"/>
      <c r="D70" s="81"/>
    </row>
    <row r="71" spans="1:4" ht="6.75" customHeight="1">
      <c r="A71" s="82"/>
      <c r="B71" s="81"/>
      <c r="C71" s="81"/>
      <c r="D71" s="81"/>
    </row>
    <row r="72" ht="14.25">
      <c r="A72" s="16" t="s">
        <v>57</v>
      </c>
    </row>
    <row r="73" ht="7.5" customHeight="1">
      <c r="A73" s="16"/>
    </row>
    <row r="74" spans="1:11" ht="21.75" thickBot="1">
      <c r="A74" s="71" t="s">
        <v>33</v>
      </c>
      <c r="B74" s="72" t="s">
        <v>69</v>
      </c>
      <c r="C74" s="73" t="s">
        <v>70</v>
      </c>
      <c r="D74" s="73" t="s">
        <v>50</v>
      </c>
      <c r="E74" s="83" t="s">
        <v>31</v>
      </c>
      <c r="F74" s="74" t="s">
        <v>32</v>
      </c>
      <c r="G74" s="834" t="s">
        <v>40</v>
      </c>
      <c r="H74" s="835"/>
      <c r="I74" s="72" t="s">
        <v>69</v>
      </c>
      <c r="J74" s="73" t="s">
        <v>70</v>
      </c>
      <c r="K74" s="74" t="s">
        <v>50</v>
      </c>
    </row>
    <row r="75" spans="1:11" ht="13.5" customHeight="1" thickTop="1">
      <c r="A75" s="75" t="s">
        <v>25</v>
      </c>
      <c r="B75" s="84">
        <v>7.18</v>
      </c>
      <c r="C75" s="85">
        <v>6.72</v>
      </c>
      <c r="D75" s="85">
        <f aca="true" t="shared" si="0" ref="D75:D80">C75-B75</f>
        <v>-0.45999999999999996</v>
      </c>
      <c r="E75" s="86">
        <v>-14.94</v>
      </c>
      <c r="F75" s="87">
        <v>-20</v>
      </c>
      <c r="G75" s="857" t="s">
        <v>738</v>
      </c>
      <c r="H75" s="858"/>
      <c r="I75" s="388" t="s">
        <v>114</v>
      </c>
      <c r="J75" s="389" t="s">
        <v>188</v>
      </c>
      <c r="K75" s="390" t="s">
        <v>188</v>
      </c>
    </row>
    <row r="76" spans="1:11" ht="13.5" customHeight="1">
      <c r="A76" s="76" t="s">
        <v>26</v>
      </c>
      <c r="B76" s="91">
        <v>29.98</v>
      </c>
      <c r="C76" s="92">
        <v>27.78</v>
      </c>
      <c r="D76" s="92">
        <f t="shared" si="0"/>
        <v>-2.1999999999999993</v>
      </c>
      <c r="E76" s="93">
        <v>-19.94</v>
      </c>
      <c r="F76" s="94">
        <v>-40</v>
      </c>
      <c r="G76" s="855" t="s">
        <v>737</v>
      </c>
      <c r="H76" s="856"/>
      <c r="I76" s="91" t="s">
        <v>188</v>
      </c>
      <c r="J76" s="99" t="s">
        <v>188</v>
      </c>
      <c r="K76" s="340" t="s">
        <v>188</v>
      </c>
    </row>
    <row r="77" spans="1:11" ht="13.5" customHeight="1">
      <c r="A77" s="76" t="s">
        <v>27</v>
      </c>
      <c r="B77" s="98">
        <v>12.5</v>
      </c>
      <c r="C77" s="99">
        <v>13</v>
      </c>
      <c r="D77" s="99">
        <f t="shared" si="0"/>
        <v>0.5</v>
      </c>
      <c r="E77" s="100">
        <v>25</v>
      </c>
      <c r="F77" s="101">
        <v>35</v>
      </c>
      <c r="G77" s="855" t="s">
        <v>80</v>
      </c>
      <c r="H77" s="856"/>
      <c r="I77" s="91" t="s">
        <v>188</v>
      </c>
      <c r="J77" s="99" t="s">
        <v>188</v>
      </c>
      <c r="K77" s="340" t="s">
        <v>188</v>
      </c>
    </row>
    <row r="78" spans="1:11" ht="13.5" customHeight="1">
      <c r="A78" s="76" t="s">
        <v>28</v>
      </c>
      <c r="B78" s="102">
        <v>97.2</v>
      </c>
      <c r="C78" s="99">
        <v>86.4</v>
      </c>
      <c r="D78" s="99">
        <f t="shared" si="0"/>
        <v>-10.799999999999997</v>
      </c>
      <c r="E78" s="100">
        <v>350</v>
      </c>
      <c r="F78" s="103"/>
      <c r="G78" s="855" t="s">
        <v>957</v>
      </c>
      <c r="H78" s="856"/>
      <c r="I78" s="91" t="s">
        <v>188</v>
      </c>
      <c r="J78" s="99" t="s">
        <v>188</v>
      </c>
      <c r="K78" s="340" t="s">
        <v>188</v>
      </c>
    </row>
    <row r="79" spans="1:11" ht="13.5" customHeight="1">
      <c r="A79" s="76" t="s">
        <v>29</v>
      </c>
      <c r="B79" s="104">
        <v>0.64</v>
      </c>
      <c r="C79" s="92">
        <v>0.64</v>
      </c>
      <c r="D79" s="99">
        <f t="shared" si="0"/>
        <v>0</v>
      </c>
      <c r="E79" s="105"/>
      <c r="F79" s="106"/>
      <c r="G79" s="855" t="s">
        <v>958</v>
      </c>
      <c r="H79" s="856"/>
      <c r="I79" s="91" t="s">
        <v>188</v>
      </c>
      <c r="J79" s="99" t="s">
        <v>188</v>
      </c>
      <c r="K79" s="340" t="s">
        <v>188</v>
      </c>
    </row>
    <row r="80" spans="1:11" ht="13.5" customHeight="1">
      <c r="A80" s="301" t="s">
        <v>30</v>
      </c>
      <c r="B80" s="302">
        <v>78.5</v>
      </c>
      <c r="C80" s="303">
        <v>78</v>
      </c>
      <c r="D80" s="303">
        <f t="shared" si="0"/>
        <v>-0.5</v>
      </c>
      <c r="E80" s="113"/>
      <c r="F80" s="114"/>
      <c r="G80" s="853" t="s">
        <v>959</v>
      </c>
      <c r="H80" s="854"/>
      <c r="I80" s="341" t="s">
        <v>188</v>
      </c>
      <c r="J80" s="303" t="s">
        <v>188</v>
      </c>
      <c r="K80" s="342" t="s">
        <v>188</v>
      </c>
    </row>
    <row r="81" ht="10.5">
      <c r="A81" s="4" t="s">
        <v>64</v>
      </c>
    </row>
    <row r="82" ht="10.5">
      <c r="A82" s="4" t="s">
        <v>65</v>
      </c>
    </row>
    <row r="83" ht="10.5">
      <c r="A83" s="4" t="s">
        <v>63</v>
      </c>
    </row>
    <row r="84" ht="10.5" customHeight="1">
      <c r="A84" s="4" t="s">
        <v>68</v>
      </c>
    </row>
  </sheetData>
  <sheetProtection/>
  <mergeCells count="43">
    <mergeCell ref="J57:J58"/>
    <mergeCell ref="G80:H80"/>
    <mergeCell ref="D57:D58"/>
    <mergeCell ref="E57:E58"/>
    <mergeCell ref="F57:F58"/>
    <mergeCell ref="G57:G58"/>
    <mergeCell ref="H57:H58"/>
    <mergeCell ref="I57:I58"/>
    <mergeCell ref="G79:H79"/>
    <mergeCell ref="G78:H78"/>
    <mergeCell ref="A36:A37"/>
    <mergeCell ref="B36:B37"/>
    <mergeCell ref="C36:C37"/>
    <mergeCell ref="A57:A58"/>
    <mergeCell ref="B57:B58"/>
    <mergeCell ref="C57:C58"/>
    <mergeCell ref="F16:F17"/>
    <mergeCell ref="H36:H37"/>
    <mergeCell ref="I36:I37"/>
    <mergeCell ref="G36:G37"/>
    <mergeCell ref="F36:F37"/>
    <mergeCell ref="D36:D37"/>
    <mergeCell ref="E36:E37"/>
    <mergeCell ref="A8:A9"/>
    <mergeCell ref="H8:H9"/>
    <mergeCell ref="A16:A17"/>
    <mergeCell ref="B16:B17"/>
    <mergeCell ref="C16:C17"/>
    <mergeCell ref="I16:I17"/>
    <mergeCell ref="D8:D9"/>
    <mergeCell ref="C8:C9"/>
    <mergeCell ref="D16:D17"/>
    <mergeCell ref="E16:E17"/>
    <mergeCell ref="G77:H77"/>
    <mergeCell ref="G76:H76"/>
    <mergeCell ref="G75:H75"/>
    <mergeCell ref="G74:H74"/>
    <mergeCell ref="B8:B9"/>
    <mergeCell ref="G16:G17"/>
    <mergeCell ref="H16:H17"/>
    <mergeCell ref="G8:G9"/>
    <mergeCell ref="F8:F9"/>
    <mergeCell ref="E8:E9"/>
  </mergeCells>
  <printOptions/>
  <pageMargins left="0.4330708661417323" right="0.3937007874015748" top="0.5905511811023623" bottom="0.31496062992125984" header="0.4330708661417323" footer="0.1968503937007874"/>
  <pageSetup horizontalDpi="300" verticalDpi="300" orientation="portrait" paperSize="9" scale="77"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33.xml><?xml version="1.0" encoding="utf-8"?>
<worksheet xmlns="http://schemas.openxmlformats.org/spreadsheetml/2006/main" xmlns:r="http://schemas.openxmlformats.org/officeDocument/2006/relationships">
  <dimension ref="A1:M78"/>
  <sheetViews>
    <sheetView view="pageBreakPreview" zoomScale="115" zoomScaleSheetLayoutView="115" zoomScalePageLayoutView="0" workbookViewId="0" topLeftCell="A14">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144</v>
      </c>
      <c r="B4" s="124"/>
      <c r="G4" s="125" t="s">
        <v>51</v>
      </c>
      <c r="H4" s="126" t="s">
        <v>52</v>
      </c>
      <c r="I4" s="127" t="s">
        <v>53</v>
      </c>
      <c r="J4" s="128" t="s">
        <v>54</v>
      </c>
    </row>
    <row r="5" spans="7:10" ht="13.5" customHeight="1" thickTop="1">
      <c r="G5" s="129">
        <v>2494</v>
      </c>
      <c r="H5" s="130">
        <v>912</v>
      </c>
      <c r="I5" s="131">
        <v>301</v>
      </c>
      <c r="J5" s="132">
        <v>3707</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5485</v>
      </c>
      <c r="C10" s="136">
        <v>5243</v>
      </c>
      <c r="D10" s="136">
        <v>242</v>
      </c>
      <c r="E10" s="136">
        <v>236</v>
      </c>
      <c r="F10" s="136">
        <v>222</v>
      </c>
      <c r="G10" s="136">
        <v>5771</v>
      </c>
      <c r="H10" s="137" t="s">
        <v>143</v>
      </c>
    </row>
    <row r="11" spans="1:8" ht="13.5" customHeight="1">
      <c r="A11" s="138" t="s">
        <v>1</v>
      </c>
      <c r="B11" s="139">
        <v>5485</v>
      </c>
      <c r="C11" s="140">
        <v>5243</v>
      </c>
      <c r="D11" s="140">
        <v>242</v>
      </c>
      <c r="E11" s="140">
        <v>236</v>
      </c>
      <c r="F11" s="141"/>
      <c r="G11" s="140">
        <v>5771</v>
      </c>
      <c r="H11" s="142" t="s">
        <v>143</v>
      </c>
    </row>
    <row r="12" spans="1:8" ht="13.5" customHeight="1">
      <c r="A12" s="143" t="s">
        <v>66</v>
      </c>
      <c r="B12" s="144"/>
      <c r="C12" s="144"/>
      <c r="D12" s="144"/>
      <c r="E12" s="144"/>
      <c r="F12" s="144"/>
      <c r="G12" s="144"/>
      <c r="H12" s="145"/>
    </row>
    <row r="13" ht="9.75" customHeight="1"/>
    <row r="14" ht="14.25">
      <c r="A14" s="133" t="s">
        <v>10</v>
      </c>
    </row>
    <row r="15" spans="9:12" ht="10.5">
      <c r="I15" s="122" t="s">
        <v>12</v>
      </c>
      <c r="K15" s="122"/>
      <c r="L15" s="122"/>
    </row>
    <row r="16" spans="1:9" ht="13.5" customHeight="1">
      <c r="A16" s="789" t="s">
        <v>0</v>
      </c>
      <c r="B16" s="791" t="s">
        <v>43</v>
      </c>
      <c r="C16" s="793" t="s">
        <v>44</v>
      </c>
      <c r="D16" s="793" t="s">
        <v>45</v>
      </c>
      <c r="E16" s="799" t="s">
        <v>46</v>
      </c>
      <c r="F16" s="793" t="s">
        <v>55</v>
      </c>
      <c r="G16" s="793" t="s">
        <v>11</v>
      </c>
      <c r="H16" s="799" t="s">
        <v>41</v>
      </c>
      <c r="I16" s="797" t="s">
        <v>8</v>
      </c>
    </row>
    <row r="17" spans="1:9" ht="13.5" customHeight="1" thickBot="1">
      <c r="A17" s="790"/>
      <c r="B17" s="792"/>
      <c r="C17" s="794"/>
      <c r="D17" s="794"/>
      <c r="E17" s="800"/>
      <c r="F17" s="805"/>
      <c r="G17" s="805"/>
      <c r="H17" s="801"/>
      <c r="I17" s="798"/>
    </row>
    <row r="18" spans="1:9" ht="12.75" customHeight="1" thickTop="1">
      <c r="A18" s="134" t="s">
        <v>142</v>
      </c>
      <c r="B18" s="365">
        <v>1977</v>
      </c>
      <c r="C18" s="366">
        <v>1855</v>
      </c>
      <c r="D18" s="366">
        <v>122</v>
      </c>
      <c r="E18" s="366">
        <v>122</v>
      </c>
      <c r="F18" s="147">
        <v>121</v>
      </c>
      <c r="G18" s="309" t="s">
        <v>73</v>
      </c>
      <c r="H18" s="309" t="s">
        <v>73</v>
      </c>
      <c r="I18" s="149" t="s">
        <v>141</v>
      </c>
    </row>
    <row r="19" spans="1:9" ht="12.75" customHeight="1">
      <c r="A19" s="134" t="s">
        <v>140</v>
      </c>
      <c r="B19" s="367">
        <v>136</v>
      </c>
      <c r="C19" s="368">
        <v>132</v>
      </c>
      <c r="D19" s="368">
        <v>4</v>
      </c>
      <c r="E19" s="368">
        <v>4</v>
      </c>
      <c r="F19" s="151">
        <v>25</v>
      </c>
      <c r="G19" s="310" t="s">
        <v>73</v>
      </c>
      <c r="H19" s="310" t="s">
        <v>73</v>
      </c>
      <c r="I19" s="149"/>
    </row>
    <row r="20" spans="1:9" ht="12.75" customHeight="1">
      <c r="A20" s="154" t="s">
        <v>139</v>
      </c>
      <c r="B20" s="369">
        <v>59</v>
      </c>
      <c r="C20" s="370">
        <v>31</v>
      </c>
      <c r="D20" s="370">
        <v>28</v>
      </c>
      <c r="E20" s="370">
        <v>28</v>
      </c>
      <c r="F20" s="310" t="s">
        <v>121</v>
      </c>
      <c r="G20" s="310" t="s">
        <v>73</v>
      </c>
      <c r="H20" s="310" t="s">
        <v>73</v>
      </c>
      <c r="I20" s="157"/>
    </row>
    <row r="21" spans="1:9" ht="12.75" customHeight="1">
      <c r="A21" s="154" t="s">
        <v>77</v>
      </c>
      <c r="B21" s="369">
        <v>649</v>
      </c>
      <c r="C21" s="370">
        <v>623</v>
      </c>
      <c r="D21" s="370">
        <v>26</v>
      </c>
      <c r="E21" s="370">
        <v>26</v>
      </c>
      <c r="F21" s="156">
        <v>365</v>
      </c>
      <c r="G21" s="156">
        <v>5624</v>
      </c>
      <c r="H21" s="156">
        <v>4707</v>
      </c>
      <c r="I21" s="157"/>
    </row>
    <row r="22" spans="1:9" ht="12.75" customHeight="1">
      <c r="A22" s="158" t="s">
        <v>115</v>
      </c>
      <c r="B22" s="159">
        <v>150</v>
      </c>
      <c r="C22" s="160">
        <v>134</v>
      </c>
      <c r="D22" s="160">
        <v>16</v>
      </c>
      <c r="E22" s="160">
        <v>379</v>
      </c>
      <c r="F22" s="160">
        <v>3</v>
      </c>
      <c r="G22" s="160">
        <v>306</v>
      </c>
      <c r="H22" s="160">
        <v>35</v>
      </c>
      <c r="I22" s="161" t="s">
        <v>89</v>
      </c>
    </row>
    <row r="23" spans="1:10" ht="13.5" customHeight="1">
      <c r="A23" s="138" t="s">
        <v>15</v>
      </c>
      <c r="B23" s="162"/>
      <c r="C23" s="163"/>
      <c r="D23" s="163"/>
      <c r="E23" s="164">
        <f>SUM(E18:E22)</f>
        <v>559</v>
      </c>
      <c r="F23" s="165"/>
      <c r="G23" s="164">
        <f>SUM(G21:G22)</f>
        <v>5930</v>
      </c>
      <c r="H23" s="164">
        <f>SUM(H21:H22)</f>
        <v>4742</v>
      </c>
      <c r="I23" s="166"/>
      <c r="J23" s="371"/>
    </row>
    <row r="24" ht="10.5">
      <c r="A24" s="121" t="s">
        <v>60</v>
      </c>
    </row>
    <row r="25" ht="10.5">
      <c r="A25" s="121" t="s">
        <v>62</v>
      </c>
    </row>
    <row r="26" ht="10.5">
      <c r="A26" s="121" t="s">
        <v>49</v>
      </c>
    </row>
    <row r="27" ht="10.5">
      <c r="A27" s="121" t="s">
        <v>48</v>
      </c>
    </row>
    <row r="28" ht="9.75" customHeight="1"/>
    <row r="29" ht="14.25">
      <c r="A29" s="133" t="s">
        <v>13</v>
      </c>
    </row>
    <row r="30" spans="9:10" ht="10.5">
      <c r="I30" s="122" t="s">
        <v>12</v>
      </c>
      <c r="J30" s="122"/>
    </row>
    <row r="31" spans="1:9" ht="13.5" customHeight="1">
      <c r="A31" s="789" t="s">
        <v>14</v>
      </c>
      <c r="B31" s="791" t="s">
        <v>43</v>
      </c>
      <c r="C31" s="793" t="s">
        <v>44</v>
      </c>
      <c r="D31" s="793" t="s">
        <v>45</v>
      </c>
      <c r="E31" s="799" t="s">
        <v>46</v>
      </c>
      <c r="F31" s="793" t="s">
        <v>55</v>
      </c>
      <c r="G31" s="793" t="s">
        <v>11</v>
      </c>
      <c r="H31" s="799" t="s">
        <v>42</v>
      </c>
      <c r="I31" s="797" t="s">
        <v>8</v>
      </c>
    </row>
    <row r="32" spans="1:9" ht="13.5" customHeight="1" thickBot="1">
      <c r="A32" s="790"/>
      <c r="B32" s="792"/>
      <c r="C32" s="794"/>
      <c r="D32" s="794"/>
      <c r="E32" s="800"/>
      <c r="F32" s="805"/>
      <c r="G32" s="805"/>
      <c r="H32" s="801"/>
      <c r="I32" s="798"/>
    </row>
    <row r="33" spans="1:9" ht="21.75" thickTop="1">
      <c r="A33" s="372" t="s">
        <v>138</v>
      </c>
      <c r="B33" s="146">
        <v>66</v>
      </c>
      <c r="C33" s="147">
        <v>64</v>
      </c>
      <c r="D33" s="147">
        <v>2</v>
      </c>
      <c r="E33" s="147">
        <v>2</v>
      </c>
      <c r="F33" s="309" t="s">
        <v>114</v>
      </c>
      <c r="G33" s="309" t="s">
        <v>114</v>
      </c>
      <c r="H33" s="309" t="s">
        <v>114</v>
      </c>
      <c r="I33" s="149"/>
    </row>
    <row r="34" spans="1:9" ht="21">
      <c r="A34" s="373" t="s">
        <v>137</v>
      </c>
      <c r="B34" s="155">
        <v>1768</v>
      </c>
      <c r="C34" s="156">
        <v>1625</v>
      </c>
      <c r="D34" s="156">
        <v>143</v>
      </c>
      <c r="E34" s="156">
        <v>143</v>
      </c>
      <c r="F34" s="310" t="s">
        <v>114</v>
      </c>
      <c r="G34" s="156">
        <v>2297</v>
      </c>
      <c r="H34" s="156">
        <v>211</v>
      </c>
      <c r="I34" s="157"/>
    </row>
    <row r="35" spans="1:9" ht="31.5">
      <c r="A35" s="373" t="s">
        <v>136</v>
      </c>
      <c r="B35" s="155">
        <v>119</v>
      </c>
      <c r="C35" s="156">
        <v>103</v>
      </c>
      <c r="D35" s="156">
        <v>16</v>
      </c>
      <c r="E35" s="168">
        <v>16</v>
      </c>
      <c r="F35" s="310" t="s">
        <v>114</v>
      </c>
      <c r="G35" s="310" t="s">
        <v>114</v>
      </c>
      <c r="H35" s="310" t="s">
        <v>114</v>
      </c>
      <c r="I35" s="157"/>
    </row>
    <row r="36" spans="1:9" ht="31.5">
      <c r="A36" s="373" t="s">
        <v>135</v>
      </c>
      <c r="B36" s="155">
        <v>262</v>
      </c>
      <c r="C36" s="156">
        <v>234</v>
      </c>
      <c r="D36" s="156">
        <v>28</v>
      </c>
      <c r="E36" s="156">
        <v>28</v>
      </c>
      <c r="F36" s="310" t="s">
        <v>114</v>
      </c>
      <c r="G36" s="310" t="s">
        <v>114</v>
      </c>
      <c r="H36" s="310" t="s">
        <v>114</v>
      </c>
      <c r="I36" s="157"/>
    </row>
    <row r="37" spans="1:9" ht="31.5">
      <c r="A37" s="373" t="s">
        <v>134</v>
      </c>
      <c r="B37" s="155">
        <v>190840</v>
      </c>
      <c r="C37" s="156">
        <v>184041</v>
      </c>
      <c r="D37" s="156">
        <v>6799</v>
      </c>
      <c r="E37" s="156">
        <v>6799</v>
      </c>
      <c r="F37" s="168">
        <v>1283</v>
      </c>
      <c r="G37" s="310" t="s">
        <v>114</v>
      </c>
      <c r="H37" s="310" t="s">
        <v>114</v>
      </c>
      <c r="I37" s="374" t="s">
        <v>869</v>
      </c>
    </row>
    <row r="38" spans="1:9" ht="21">
      <c r="A38" s="373" t="s">
        <v>133</v>
      </c>
      <c r="B38" s="155">
        <v>882</v>
      </c>
      <c r="C38" s="156">
        <v>850</v>
      </c>
      <c r="D38" s="156">
        <v>32</v>
      </c>
      <c r="E38" s="156">
        <v>32</v>
      </c>
      <c r="F38" s="168">
        <v>76</v>
      </c>
      <c r="G38" s="168">
        <v>82</v>
      </c>
      <c r="H38" s="168">
        <v>25</v>
      </c>
      <c r="I38" s="462" t="s">
        <v>949</v>
      </c>
    </row>
    <row r="39" spans="1:9" ht="21">
      <c r="A39" s="373" t="s">
        <v>132</v>
      </c>
      <c r="B39" s="155">
        <v>12495</v>
      </c>
      <c r="C39" s="156">
        <v>12228</v>
      </c>
      <c r="D39" s="156">
        <v>267</v>
      </c>
      <c r="E39" s="156">
        <v>267</v>
      </c>
      <c r="F39" s="156">
        <v>3040</v>
      </c>
      <c r="G39" s="310" t="s">
        <v>114</v>
      </c>
      <c r="H39" s="310" t="s">
        <v>114</v>
      </c>
      <c r="I39" s="47" t="s">
        <v>853</v>
      </c>
    </row>
    <row r="40" spans="1:9" ht="21">
      <c r="A40" s="373" t="s">
        <v>131</v>
      </c>
      <c r="B40" s="155">
        <v>77</v>
      </c>
      <c r="C40" s="156">
        <v>70</v>
      </c>
      <c r="D40" s="156">
        <v>7</v>
      </c>
      <c r="E40" s="156">
        <v>7</v>
      </c>
      <c r="F40" s="156">
        <v>1</v>
      </c>
      <c r="G40" s="310" t="s">
        <v>114</v>
      </c>
      <c r="H40" s="310" t="s">
        <v>114</v>
      </c>
      <c r="I40" s="157"/>
    </row>
    <row r="41" spans="1:9" ht="21">
      <c r="A41" s="373" t="s">
        <v>130</v>
      </c>
      <c r="B41" s="155">
        <v>4902</v>
      </c>
      <c r="C41" s="156">
        <v>4794</v>
      </c>
      <c r="D41" s="156">
        <v>108</v>
      </c>
      <c r="E41" s="156">
        <v>76</v>
      </c>
      <c r="F41" s="310" t="s">
        <v>114</v>
      </c>
      <c r="G41" s="310" t="s">
        <v>114</v>
      </c>
      <c r="H41" s="310" t="s">
        <v>114</v>
      </c>
      <c r="I41" s="157"/>
    </row>
    <row r="42" spans="1:9" ht="21">
      <c r="A42" s="373" t="s">
        <v>129</v>
      </c>
      <c r="B42" s="155">
        <v>1048</v>
      </c>
      <c r="C42" s="156">
        <v>971</v>
      </c>
      <c r="D42" s="156">
        <v>77</v>
      </c>
      <c r="E42" s="156">
        <v>77</v>
      </c>
      <c r="F42" s="156">
        <v>40</v>
      </c>
      <c r="G42" s="156">
        <v>400</v>
      </c>
      <c r="H42" s="156">
        <v>59</v>
      </c>
      <c r="I42" s="157"/>
    </row>
    <row r="43" spans="1:9" ht="21">
      <c r="A43" s="373" t="s">
        <v>128</v>
      </c>
      <c r="B43" s="155">
        <v>172</v>
      </c>
      <c r="C43" s="156">
        <v>140</v>
      </c>
      <c r="D43" s="156">
        <v>32</v>
      </c>
      <c r="E43" s="44">
        <v>13</v>
      </c>
      <c r="F43" s="156">
        <v>4</v>
      </c>
      <c r="G43" s="310" t="s">
        <v>114</v>
      </c>
      <c r="H43" s="310" t="s">
        <v>114</v>
      </c>
      <c r="I43" s="157"/>
    </row>
    <row r="44" spans="1:10" ht="21">
      <c r="A44" s="373" t="s">
        <v>127</v>
      </c>
      <c r="B44" s="155">
        <v>270</v>
      </c>
      <c r="C44" s="156">
        <v>257</v>
      </c>
      <c r="D44" s="156">
        <v>13</v>
      </c>
      <c r="E44" s="156">
        <v>13</v>
      </c>
      <c r="F44" s="310" t="s">
        <v>114</v>
      </c>
      <c r="G44" s="310" t="s">
        <v>114</v>
      </c>
      <c r="H44" s="310" t="s">
        <v>114</v>
      </c>
      <c r="I44" s="157"/>
      <c r="J44" s="371"/>
    </row>
    <row r="45" spans="1:9" ht="13.5" customHeight="1">
      <c r="A45" s="138" t="s">
        <v>16</v>
      </c>
      <c r="B45" s="162"/>
      <c r="C45" s="163"/>
      <c r="D45" s="163"/>
      <c r="E45" s="164">
        <f>SUM(E33:E44)</f>
        <v>7473</v>
      </c>
      <c r="F45" s="165"/>
      <c r="G45" s="164">
        <f>SUM(G34:G44)</f>
        <v>2779</v>
      </c>
      <c r="H45" s="164">
        <f>SUM(H34:H44)</f>
        <v>295</v>
      </c>
      <c r="I45" s="174"/>
    </row>
    <row r="46" ht="9.75" customHeight="1">
      <c r="A46" s="175"/>
    </row>
    <row r="47" ht="14.25">
      <c r="A47" s="133" t="s">
        <v>56</v>
      </c>
    </row>
    <row r="48" ht="10.5">
      <c r="J48" s="122" t="s">
        <v>12</v>
      </c>
    </row>
    <row r="49" spans="1:10" ht="13.5" customHeight="1">
      <c r="A49" s="795" t="s">
        <v>17</v>
      </c>
      <c r="B49" s="791" t="s">
        <v>19</v>
      </c>
      <c r="C49" s="793" t="s">
        <v>47</v>
      </c>
      <c r="D49" s="793" t="s">
        <v>20</v>
      </c>
      <c r="E49" s="793" t="s">
        <v>21</v>
      </c>
      <c r="F49" s="793" t="s">
        <v>22</v>
      </c>
      <c r="G49" s="799" t="s">
        <v>23</v>
      </c>
      <c r="H49" s="799" t="s">
        <v>24</v>
      </c>
      <c r="I49" s="799" t="s">
        <v>59</v>
      </c>
      <c r="J49" s="797" t="s">
        <v>8</v>
      </c>
    </row>
    <row r="50" spans="1:10" ht="13.5" customHeight="1" thickBot="1">
      <c r="A50" s="796"/>
      <c r="B50" s="792"/>
      <c r="C50" s="794"/>
      <c r="D50" s="794"/>
      <c r="E50" s="794"/>
      <c r="F50" s="794"/>
      <c r="G50" s="800"/>
      <c r="H50" s="800"/>
      <c r="I50" s="801"/>
      <c r="J50" s="798"/>
    </row>
    <row r="51" spans="1:10" ht="13.5" customHeight="1" thickTop="1">
      <c r="A51" s="134" t="s">
        <v>126</v>
      </c>
      <c r="B51" s="375" t="s">
        <v>125</v>
      </c>
      <c r="C51" s="148">
        <v>8</v>
      </c>
      <c r="D51" s="148">
        <v>5</v>
      </c>
      <c r="E51" s="309" t="s">
        <v>73</v>
      </c>
      <c r="F51" s="309" t="s">
        <v>73</v>
      </c>
      <c r="G51" s="309" t="s">
        <v>73</v>
      </c>
      <c r="H51" s="309" t="s">
        <v>73</v>
      </c>
      <c r="I51" s="309" t="s">
        <v>73</v>
      </c>
      <c r="J51" s="149"/>
    </row>
    <row r="52" spans="1:10" ht="13.5" customHeight="1">
      <c r="A52" s="154" t="s">
        <v>124</v>
      </c>
      <c r="B52" s="376" t="s">
        <v>114</v>
      </c>
      <c r="C52" s="168">
        <v>5</v>
      </c>
      <c r="D52" s="168">
        <v>5</v>
      </c>
      <c r="E52" s="168">
        <v>0</v>
      </c>
      <c r="F52" s="310" t="s">
        <v>73</v>
      </c>
      <c r="G52" s="310" t="s">
        <v>73</v>
      </c>
      <c r="H52" s="310" t="s">
        <v>73</v>
      </c>
      <c r="I52" s="310" t="s">
        <v>73</v>
      </c>
      <c r="J52" s="157"/>
    </row>
    <row r="53" spans="1:10" ht="13.5" customHeight="1">
      <c r="A53" s="154" t="s">
        <v>123</v>
      </c>
      <c r="B53" s="377" t="s">
        <v>122</v>
      </c>
      <c r="C53" s="168" t="s">
        <v>944</v>
      </c>
      <c r="D53" s="168">
        <v>1</v>
      </c>
      <c r="E53" s="168">
        <v>1</v>
      </c>
      <c r="F53" s="310" t="s">
        <v>73</v>
      </c>
      <c r="G53" s="310" t="s">
        <v>73</v>
      </c>
      <c r="H53" s="310" t="s">
        <v>73</v>
      </c>
      <c r="I53" s="310" t="s">
        <v>73</v>
      </c>
      <c r="J53" s="157"/>
    </row>
    <row r="54" spans="1:10" ht="13.5" customHeight="1">
      <c r="A54" s="177" t="s">
        <v>18</v>
      </c>
      <c r="B54" s="178"/>
      <c r="C54" s="165"/>
      <c r="D54" s="164">
        <v>11</v>
      </c>
      <c r="E54" s="164">
        <v>1</v>
      </c>
      <c r="F54" s="245" t="s">
        <v>121</v>
      </c>
      <c r="G54" s="245" t="s">
        <v>121</v>
      </c>
      <c r="H54" s="245" t="s">
        <v>121</v>
      </c>
      <c r="I54" s="245" t="s">
        <v>121</v>
      </c>
      <c r="J54" s="166"/>
    </row>
    <row r="55" ht="10.5">
      <c r="A55" s="121" t="s">
        <v>61</v>
      </c>
    </row>
    <row r="56" ht="9.75" customHeight="1"/>
    <row r="57" ht="14.25">
      <c r="A57" s="133" t="s">
        <v>39</v>
      </c>
    </row>
    <row r="58" ht="10.5">
      <c r="D58" s="122" t="s">
        <v>12</v>
      </c>
    </row>
    <row r="59" spans="1:4" ht="21.75" thickBot="1">
      <c r="A59" s="179" t="s">
        <v>34</v>
      </c>
      <c r="B59" s="180" t="s">
        <v>69</v>
      </c>
      <c r="C59" s="181" t="s">
        <v>70</v>
      </c>
      <c r="D59" s="182" t="s">
        <v>50</v>
      </c>
    </row>
    <row r="60" spans="1:4" ht="13.5" customHeight="1" thickTop="1">
      <c r="A60" s="183" t="s">
        <v>35</v>
      </c>
      <c r="B60" s="147">
        <v>1263</v>
      </c>
      <c r="C60" s="147">
        <v>1343</v>
      </c>
      <c r="D60" s="167">
        <v>80</v>
      </c>
    </row>
    <row r="61" spans="1:4" ht="13.5" customHeight="1">
      <c r="A61" s="184" t="s">
        <v>36</v>
      </c>
      <c r="B61" s="156">
        <v>45</v>
      </c>
      <c r="C61" s="156">
        <v>45</v>
      </c>
      <c r="D61" s="157">
        <v>0</v>
      </c>
    </row>
    <row r="62" spans="1:4" ht="13.5" customHeight="1">
      <c r="A62" s="185" t="s">
        <v>37</v>
      </c>
      <c r="B62" s="160">
        <v>1832</v>
      </c>
      <c r="C62" s="160">
        <v>1684</v>
      </c>
      <c r="D62" s="378" t="s">
        <v>120</v>
      </c>
    </row>
    <row r="63" spans="1:4" ht="13.5" customHeight="1">
      <c r="A63" s="186" t="s">
        <v>38</v>
      </c>
      <c r="B63" s="164">
        <v>3140</v>
      </c>
      <c r="C63" s="164">
        <v>3072</v>
      </c>
      <c r="D63" s="379" t="s">
        <v>119</v>
      </c>
    </row>
    <row r="64" spans="1:4" ht="10.5">
      <c r="A64" s="121" t="s">
        <v>58</v>
      </c>
      <c r="B64" s="188"/>
      <c r="C64" s="188"/>
      <c r="D64" s="188"/>
    </row>
    <row r="65" spans="1:4" ht="9.75" customHeight="1">
      <c r="A65" s="189"/>
      <c r="B65" s="188"/>
      <c r="C65" s="188"/>
      <c r="D65" s="188"/>
    </row>
    <row r="66" ht="14.25">
      <c r="A66" s="133" t="s">
        <v>57</v>
      </c>
    </row>
    <row r="67" ht="10.5" customHeight="1">
      <c r="A67" s="133"/>
    </row>
    <row r="68" spans="1:11" ht="21.75" thickBot="1">
      <c r="A68" s="179" t="s">
        <v>33</v>
      </c>
      <c r="B68" s="180" t="s">
        <v>69</v>
      </c>
      <c r="C68" s="181" t="s">
        <v>70</v>
      </c>
      <c r="D68" s="181" t="s">
        <v>50</v>
      </c>
      <c r="E68" s="190" t="s">
        <v>31</v>
      </c>
      <c r="F68" s="182" t="s">
        <v>32</v>
      </c>
      <c r="G68" s="807" t="s">
        <v>40</v>
      </c>
      <c r="H68" s="808"/>
      <c r="I68" s="180" t="s">
        <v>69</v>
      </c>
      <c r="J68" s="181" t="s">
        <v>70</v>
      </c>
      <c r="K68" s="182" t="s">
        <v>50</v>
      </c>
    </row>
    <row r="69" spans="1:11" ht="13.5" customHeight="1" thickTop="1">
      <c r="A69" s="183" t="s">
        <v>25</v>
      </c>
      <c r="B69" s="192">
        <v>5.92</v>
      </c>
      <c r="C69" s="192">
        <v>6.36</v>
      </c>
      <c r="D69" s="192">
        <v>0.44</v>
      </c>
      <c r="E69" s="193" t="s">
        <v>118</v>
      </c>
      <c r="F69" s="194" t="s">
        <v>117</v>
      </c>
      <c r="G69" s="811" t="s">
        <v>77</v>
      </c>
      <c r="H69" s="812"/>
      <c r="I69" s="196" t="s">
        <v>114</v>
      </c>
      <c r="J69" s="196" t="s">
        <v>114</v>
      </c>
      <c r="K69" s="197" t="s">
        <v>114</v>
      </c>
    </row>
    <row r="70" spans="1:11" ht="13.5" customHeight="1">
      <c r="A70" s="184" t="s">
        <v>26</v>
      </c>
      <c r="B70" s="199">
        <v>19.93</v>
      </c>
      <c r="C70" s="199">
        <v>21.43</v>
      </c>
      <c r="D70" s="199">
        <v>1.5</v>
      </c>
      <c r="E70" s="200" t="s">
        <v>117</v>
      </c>
      <c r="F70" s="201" t="s">
        <v>116</v>
      </c>
      <c r="G70" s="802" t="s">
        <v>115</v>
      </c>
      <c r="H70" s="803"/>
      <c r="I70" s="202" t="s">
        <v>114</v>
      </c>
      <c r="J70" s="202" t="s">
        <v>114</v>
      </c>
      <c r="K70" s="203" t="s">
        <v>114</v>
      </c>
    </row>
    <row r="71" spans="1:11" ht="13.5" customHeight="1">
      <c r="A71" s="184" t="s">
        <v>27</v>
      </c>
      <c r="B71" s="202">
        <v>13.8</v>
      </c>
      <c r="C71" s="202">
        <v>14.1</v>
      </c>
      <c r="D71" s="202">
        <v>0.3</v>
      </c>
      <c r="E71" s="205">
        <v>25</v>
      </c>
      <c r="F71" s="206">
        <v>35</v>
      </c>
      <c r="G71" s="802"/>
      <c r="H71" s="803"/>
      <c r="I71" s="198"/>
      <c r="J71" s="202"/>
      <c r="K71" s="203"/>
    </row>
    <row r="72" spans="1:11" ht="13.5" customHeight="1">
      <c r="A72" s="184" t="s">
        <v>28</v>
      </c>
      <c r="B72" s="202">
        <v>46.3</v>
      </c>
      <c r="C72" s="202">
        <v>37.6</v>
      </c>
      <c r="D72" s="202" t="s">
        <v>113</v>
      </c>
      <c r="E72" s="205">
        <v>350</v>
      </c>
      <c r="F72" s="208"/>
      <c r="G72" s="802"/>
      <c r="H72" s="803"/>
      <c r="I72" s="198"/>
      <c r="J72" s="202"/>
      <c r="K72" s="203"/>
    </row>
    <row r="73" spans="1:11" ht="13.5" customHeight="1">
      <c r="A73" s="184" t="s">
        <v>29</v>
      </c>
      <c r="B73" s="199">
        <v>0.68</v>
      </c>
      <c r="C73" s="199">
        <v>0.68</v>
      </c>
      <c r="D73" s="202">
        <v>0</v>
      </c>
      <c r="E73" s="210"/>
      <c r="F73" s="211"/>
      <c r="G73" s="802"/>
      <c r="H73" s="803"/>
      <c r="I73" s="198"/>
      <c r="J73" s="202"/>
      <c r="K73" s="203"/>
    </row>
    <row r="74" spans="1:11" ht="13.5" customHeight="1">
      <c r="A74" s="212" t="s">
        <v>30</v>
      </c>
      <c r="B74" s="214">
        <v>89.9</v>
      </c>
      <c r="C74" s="214">
        <v>88.9</v>
      </c>
      <c r="D74" s="214" t="s">
        <v>112</v>
      </c>
      <c r="E74" s="215"/>
      <c r="F74" s="216"/>
      <c r="G74" s="839"/>
      <c r="H74" s="840"/>
      <c r="I74" s="217"/>
      <c r="J74" s="214"/>
      <c r="K74" s="218"/>
    </row>
    <row r="75" ht="10.5">
      <c r="A75" s="121" t="s">
        <v>64</v>
      </c>
    </row>
    <row r="76" ht="10.5">
      <c r="A76" s="121" t="s">
        <v>65</v>
      </c>
    </row>
    <row r="77" ht="10.5">
      <c r="A77" s="121" t="s">
        <v>63</v>
      </c>
    </row>
    <row r="78" ht="10.5" customHeight="1">
      <c r="A78" s="121" t="s">
        <v>68</v>
      </c>
    </row>
  </sheetData>
  <sheetProtection/>
  <mergeCells count="43">
    <mergeCell ref="G70:H70"/>
    <mergeCell ref="G69:H69"/>
    <mergeCell ref="G74:H74"/>
    <mergeCell ref="G73:H73"/>
    <mergeCell ref="G72:H72"/>
    <mergeCell ref="G71:H71"/>
    <mergeCell ref="G68:H68"/>
    <mergeCell ref="F31:F32"/>
    <mergeCell ref="A8:A9"/>
    <mergeCell ref="H8:H9"/>
    <mergeCell ref="A16:A17"/>
    <mergeCell ref="B16:B17"/>
    <mergeCell ref="C16:C17"/>
    <mergeCell ref="D8:D9"/>
    <mergeCell ref="C8:C9"/>
    <mergeCell ref="E8:E9"/>
    <mergeCell ref="B8:B9"/>
    <mergeCell ref="G16:G17"/>
    <mergeCell ref="D31:D32"/>
    <mergeCell ref="E31:E32"/>
    <mergeCell ref="G8:G9"/>
    <mergeCell ref="F8:F9"/>
    <mergeCell ref="I16:I17"/>
    <mergeCell ref="D16:D17"/>
    <mergeCell ref="E16:E17"/>
    <mergeCell ref="F16:F17"/>
    <mergeCell ref="H31:H32"/>
    <mergeCell ref="I31:I32"/>
    <mergeCell ref="G31:G32"/>
    <mergeCell ref="H16:H17"/>
    <mergeCell ref="D49:D50"/>
    <mergeCell ref="E49:E50"/>
    <mergeCell ref="H49:H50"/>
    <mergeCell ref="J49:J50"/>
    <mergeCell ref="F49:F50"/>
    <mergeCell ref="G49:G50"/>
    <mergeCell ref="I49:I50"/>
    <mergeCell ref="A31:A32"/>
    <mergeCell ref="B31:B32"/>
    <mergeCell ref="C31:C32"/>
    <mergeCell ref="A49:A50"/>
    <mergeCell ref="B49:B50"/>
    <mergeCell ref="C49:C50"/>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56" max="10" man="1"/>
  </rowBreaks>
  <colBreaks count="1" manualBreakCount="1">
    <brk id="11" max="72" man="1"/>
  </colBreaks>
</worksheet>
</file>

<file path=xl/worksheets/sheet34.xml><?xml version="1.0" encoding="utf-8"?>
<worksheet xmlns="http://schemas.openxmlformats.org/spreadsheetml/2006/main" xmlns:r="http://schemas.openxmlformats.org/officeDocument/2006/relationships">
  <dimension ref="A1:M75"/>
  <sheetViews>
    <sheetView view="pageBreakPreview" zoomScale="130" zoomScaleSheetLayoutView="130" zoomScalePageLayoutView="0" workbookViewId="0" topLeftCell="A1">
      <selection activeCell="D21" sqref="D21"/>
    </sheetView>
  </sheetViews>
  <sheetFormatPr defaultColWidth="9.00390625" defaultRowHeight="13.5" customHeight="1"/>
  <cols>
    <col min="1" max="1" width="16.6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538</v>
      </c>
      <c r="B4" s="124"/>
      <c r="G4" s="125" t="s">
        <v>51</v>
      </c>
      <c r="H4" s="126" t="s">
        <v>52</v>
      </c>
      <c r="I4" s="127" t="s">
        <v>53</v>
      </c>
      <c r="J4" s="128" t="s">
        <v>54</v>
      </c>
    </row>
    <row r="5" spans="7:10" ht="13.5" customHeight="1" thickTop="1">
      <c r="G5" s="343">
        <v>1408</v>
      </c>
      <c r="H5" s="344">
        <v>483</v>
      </c>
      <c r="I5" s="345">
        <v>210</v>
      </c>
      <c r="J5" s="346">
        <v>2102</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347">
        <v>3001</v>
      </c>
      <c r="C10" s="348">
        <v>2824</v>
      </c>
      <c r="D10" s="348">
        <v>177</v>
      </c>
      <c r="E10" s="348">
        <v>107</v>
      </c>
      <c r="F10" s="349">
        <v>143</v>
      </c>
      <c r="G10" s="348">
        <v>2824</v>
      </c>
      <c r="H10" s="137"/>
    </row>
    <row r="11" spans="1:8" ht="13.5" customHeight="1">
      <c r="A11" s="138" t="s">
        <v>1</v>
      </c>
      <c r="B11" s="350">
        <f>SUM(B10)</f>
        <v>3001</v>
      </c>
      <c r="C11" s="351">
        <f>SUM(C10)</f>
        <v>2824</v>
      </c>
      <c r="D11" s="351">
        <f>SUM(D10)</f>
        <v>177</v>
      </c>
      <c r="E11" s="351">
        <f>SUM(E10)</f>
        <v>107</v>
      </c>
      <c r="F11" s="352"/>
      <c r="G11" s="351">
        <f>SUM(G10)</f>
        <v>2824</v>
      </c>
      <c r="H11" s="142"/>
    </row>
    <row r="12" spans="1:8" ht="13.5" customHeight="1">
      <c r="A12" s="143" t="s">
        <v>66</v>
      </c>
      <c r="B12" s="353"/>
      <c r="C12" s="353"/>
      <c r="D12" s="353"/>
      <c r="E12" s="353"/>
      <c r="F12" s="353"/>
      <c r="G12" s="353"/>
      <c r="H12" s="145"/>
    </row>
    <row r="13" ht="9.75" customHeight="1"/>
    <row r="14" ht="14.25">
      <c r="A14" s="133" t="s">
        <v>10</v>
      </c>
    </row>
    <row r="15" spans="9:12" ht="10.5">
      <c r="I15" s="122" t="s">
        <v>12</v>
      </c>
      <c r="K15" s="122"/>
      <c r="L15" s="122"/>
    </row>
    <row r="16" spans="1:9" ht="13.5" customHeight="1">
      <c r="A16" s="789" t="s">
        <v>0</v>
      </c>
      <c r="B16" s="791" t="s">
        <v>43</v>
      </c>
      <c r="C16" s="793" t="s">
        <v>44</v>
      </c>
      <c r="D16" s="793" t="s">
        <v>45</v>
      </c>
      <c r="E16" s="799" t="s">
        <v>46</v>
      </c>
      <c r="F16" s="793" t="s">
        <v>55</v>
      </c>
      <c r="G16" s="793" t="s">
        <v>11</v>
      </c>
      <c r="H16" s="799" t="s">
        <v>41</v>
      </c>
      <c r="I16" s="797" t="s">
        <v>8</v>
      </c>
    </row>
    <row r="17" spans="1:9" ht="13.5" customHeight="1" thickBot="1">
      <c r="A17" s="790"/>
      <c r="B17" s="792"/>
      <c r="C17" s="794"/>
      <c r="D17" s="794"/>
      <c r="E17" s="800"/>
      <c r="F17" s="805"/>
      <c r="G17" s="805"/>
      <c r="H17" s="801"/>
      <c r="I17" s="798"/>
    </row>
    <row r="18" spans="1:9" ht="13.5" customHeight="1" thickTop="1">
      <c r="A18" s="486" t="s">
        <v>243</v>
      </c>
      <c r="B18" s="228">
        <v>727</v>
      </c>
      <c r="C18" s="40">
        <v>700</v>
      </c>
      <c r="D18" s="40">
        <v>27</v>
      </c>
      <c r="E18" s="40">
        <v>27</v>
      </c>
      <c r="F18" s="40">
        <v>58</v>
      </c>
      <c r="G18" s="229" t="s">
        <v>114</v>
      </c>
      <c r="H18" s="229" t="s">
        <v>114</v>
      </c>
      <c r="I18" s="149"/>
    </row>
    <row r="19" spans="1:9" ht="13.5" customHeight="1">
      <c r="A19" s="568" t="s">
        <v>418</v>
      </c>
      <c r="B19" s="235">
        <v>394</v>
      </c>
      <c r="C19" s="44">
        <v>374</v>
      </c>
      <c r="D19" s="44">
        <v>20</v>
      </c>
      <c r="E19" s="44">
        <v>20</v>
      </c>
      <c r="F19" s="44">
        <v>70</v>
      </c>
      <c r="G19" s="236" t="s">
        <v>114</v>
      </c>
      <c r="H19" s="236" t="s">
        <v>114</v>
      </c>
      <c r="I19" s="157"/>
    </row>
    <row r="20" spans="1:9" ht="13.5" customHeight="1">
      <c r="A20" s="568" t="s">
        <v>83</v>
      </c>
      <c r="B20" s="235">
        <v>6</v>
      </c>
      <c r="C20" s="44">
        <v>5</v>
      </c>
      <c r="D20" s="44">
        <v>1</v>
      </c>
      <c r="E20" s="44">
        <v>1</v>
      </c>
      <c r="F20" s="44">
        <v>0</v>
      </c>
      <c r="G20" s="236" t="s">
        <v>114</v>
      </c>
      <c r="H20" s="236" t="s">
        <v>114</v>
      </c>
      <c r="I20" s="157"/>
    </row>
    <row r="21" spans="1:9" ht="13.5" customHeight="1">
      <c r="A21" s="568" t="s">
        <v>175</v>
      </c>
      <c r="B21" s="231">
        <v>53</v>
      </c>
      <c r="C21" s="232">
        <v>51</v>
      </c>
      <c r="D21" s="232">
        <v>2</v>
      </c>
      <c r="E21" s="232">
        <v>2</v>
      </c>
      <c r="F21" s="232">
        <v>17</v>
      </c>
      <c r="G21" s="236" t="s">
        <v>114</v>
      </c>
      <c r="H21" s="236" t="s">
        <v>114</v>
      </c>
      <c r="I21" s="234"/>
    </row>
    <row r="22" spans="1:9" ht="13.5" customHeight="1">
      <c r="A22" s="568" t="s">
        <v>115</v>
      </c>
      <c r="B22" s="231">
        <v>188</v>
      </c>
      <c r="C22" s="232">
        <v>190</v>
      </c>
      <c r="D22" s="232">
        <v>-2</v>
      </c>
      <c r="E22" s="232">
        <v>342</v>
      </c>
      <c r="F22" s="232">
        <v>0</v>
      </c>
      <c r="G22" s="241">
        <v>33</v>
      </c>
      <c r="H22" s="241">
        <v>0</v>
      </c>
      <c r="I22" s="234" t="s">
        <v>89</v>
      </c>
    </row>
    <row r="23" spans="1:9" ht="13.5" customHeight="1">
      <c r="A23" s="568" t="s">
        <v>168</v>
      </c>
      <c r="B23" s="231">
        <v>195</v>
      </c>
      <c r="C23" s="232">
        <v>191</v>
      </c>
      <c r="D23" s="232">
        <v>4</v>
      </c>
      <c r="E23" s="232">
        <v>4</v>
      </c>
      <c r="F23" s="232">
        <v>60</v>
      </c>
      <c r="G23" s="232">
        <v>1077</v>
      </c>
      <c r="H23" s="232">
        <v>578</v>
      </c>
      <c r="I23" s="234"/>
    </row>
    <row r="24" spans="1:9" ht="13.5" customHeight="1">
      <c r="A24" s="154" t="s">
        <v>80</v>
      </c>
      <c r="B24" s="159">
        <v>37</v>
      </c>
      <c r="C24" s="160">
        <v>36</v>
      </c>
      <c r="D24" s="160">
        <v>1</v>
      </c>
      <c r="E24" s="160">
        <v>1</v>
      </c>
      <c r="F24" s="238">
        <v>10</v>
      </c>
      <c r="G24" s="323" t="s">
        <v>114</v>
      </c>
      <c r="H24" s="263" t="s">
        <v>114</v>
      </c>
      <c r="I24" s="161"/>
    </row>
    <row r="25" spans="1:9" ht="13.5" customHeight="1">
      <c r="A25" s="138" t="s">
        <v>15</v>
      </c>
      <c r="B25" s="162"/>
      <c r="C25" s="163"/>
      <c r="D25" s="163"/>
      <c r="E25" s="164">
        <f>SUM(E18:E24)</f>
        <v>397</v>
      </c>
      <c r="F25" s="165"/>
      <c r="G25" s="164">
        <f>SUM(G18:G24)</f>
        <v>1110</v>
      </c>
      <c r="H25" s="164">
        <f>SUM(H18:H24)</f>
        <v>578</v>
      </c>
      <c r="I25" s="166"/>
    </row>
    <row r="26" ht="10.5">
      <c r="A26" s="121" t="s">
        <v>60</v>
      </c>
    </row>
    <row r="27" ht="10.5">
      <c r="A27" s="121" t="s">
        <v>62</v>
      </c>
    </row>
    <row r="28" ht="10.5">
      <c r="A28" s="121" t="s">
        <v>49</v>
      </c>
    </row>
    <row r="29" ht="10.5">
      <c r="A29" s="121" t="s">
        <v>48</v>
      </c>
    </row>
    <row r="30" ht="9.75" customHeight="1"/>
    <row r="31" ht="14.25">
      <c r="A31" s="133" t="s">
        <v>13</v>
      </c>
    </row>
    <row r="32" spans="9:10" ht="10.5">
      <c r="I32" s="122" t="s">
        <v>12</v>
      </c>
      <c r="J32" s="122"/>
    </row>
    <row r="33" spans="1:9" ht="13.5" customHeight="1">
      <c r="A33" s="789" t="s">
        <v>14</v>
      </c>
      <c r="B33" s="791" t="s">
        <v>43</v>
      </c>
      <c r="C33" s="793" t="s">
        <v>44</v>
      </c>
      <c r="D33" s="793" t="s">
        <v>45</v>
      </c>
      <c r="E33" s="799" t="s">
        <v>46</v>
      </c>
      <c r="F33" s="793" t="s">
        <v>55</v>
      </c>
      <c r="G33" s="793" t="s">
        <v>11</v>
      </c>
      <c r="H33" s="799" t="s">
        <v>42</v>
      </c>
      <c r="I33" s="797" t="s">
        <v>8</v>
      </c>
    </row>
    <row r="34" spans="1:9" ht="13.5" customHeight="1" thickBot="1">
      <c r="A34" s="790"/>
      <c r="B34" s="792"/>
      <c r="C34" s="794"/>
      <c r="D34" s="794"/>
      <c r="E34" s="800"/>
      <c r="F34" s="805"/>
      <c r="G34" s="805"/>
      <c r="H34" s="801"/>
      <c r="I34" s="798"/>
    </row>
    <row r="35" spans="1:9" ht="13.5" customHeight="1" thickTop="1">
      <c r="A35" s="134" t="s">
        <v>156</v>
      </c>
      <c r="B35" s="354">
        <v>16</v>
      </c>
      <c r="C35" s="355">
        <v>11</v>
      </c>
      <c r="D35" s="355">
        <v>5</v>
      </c>
      <c r="E35" s="355">
        <v>5</v>
      </c>
      <c r="F35" s="356" t="s">
        <v>114</v>
      </c>
      <c r="G35" s="357" t="s">
        <v>114</v>
      </c>
      <c r="H35" s="356" t="s">
        <v>114</v>
      </c>
      <c r="I35" s="358"/>
    </row>
    <row r="36" spans="1:9" ht="13.5" customHeight="1">
      <c r="A36" s="134" t="s">
        <v>160</v>
      </c>
      <c r="B36" s="155">
        <v>2207</v>
      </c>
      <c r="C36" s="156">
        <v>2133</v>
      </c>
      <c r="D36" s="156">
        <v>73</v>
      </c>
      <c r="E36" s="156">
        <v>73</v>
      </c>
      <c r="F36" s="241">
        <v>0</v>
      </c>
      <c r="G36" s="156">
        <v>124</v>
      </c>
      <c r="H36" s="44">
        <v>5</v>
      </c>
      <c r="I36" s="157"/>
    </row>
    <row r="37" spans="1:9" ht="13.5" customHeight="1">
      <c r="A37" s="486" t="s">
        <v>259</v>
      </c>
      <c r="B37" s="260">
        <v>281</v>
      </c>
      <c r="C37" s="261">
        <v>164</v>
      </c>
      <c r="D37" s="261">
        <v>117</v>
      </c>
      <c r="E37" s="261">
        <v>20</v>
      </c>
      <c r="F37" s="327" t="s">
        <v>114</v>
      </c>
      <c r="G37" s="327" t="s">
        <v>114</v>
      </c>
      <c r="H37" s="327" t="s">
        <v>114</v>
      </c>
      <c r="I37" s="431"/>
    </row>
    <row r="38" spans="1:9" ht="13.5" customHeight="1">
      <c r="A38" s="486" t="s">
        <v>159</v>
      </c>
      <c r="B38" s="260">
        <v>4053</v>
      </c>
      <c r="C38" s="261">
        <v>3923</v>
      </c>
      <c r="D38" s="261">
        <v>129</v>
      </c>
      <c r="E38" s="261">
        <v>129</v>
      </c>
      <c r="F38" s="262">
        <v>76</v>
      </c>
      <c r="G38" s="261">
        <v>5144</v>
      </c>
      <c r="H38" s="261">
        <v>176</v>
      </c>
      <c r="I38" s="431" t="s">
        <v>377</v>
      </c>
    </row>
    <row r="39" spans="1:9" ht="13.5" customHeight="1">
      <c r="A39" s="486" t="s">
        <v>154</v>
      </c>
      <c r="B39" s="260">
        <v>473</v>
      </c>
      <c r="C39" s="261">
        <v>464</v>
      </c>
      <c r="D39" s="261">
        <v>9</v>
      </c>
      <c r="E39" s="261">
        <v>839</v>
      </c>
      <c r="F39" s="327" t="s">
        <v>114</v>
      </c>
      <c r="G39" s="327" t="s">
        <v>114</v>
      </c>
      <c r="H39" s="327" t="s">
        <v>114</v>
      </c>
      <c r="I39" s="431" t="s">
        <v>89</v>
      </c>
    </row>
    <row r="40" spans="1:9" ht="13.5" customHeight="1">
      <c r="A40" s="486" t="s">
        <v>537</v>
      </c>
      <c r="B40" s="260">
        <v>12495</v>
      </c>
      <c r="C40" s="261">
        <v>12228</v>
      </c>
      <c r="D40" s="261">
        <v>267</v>
      </c>
      <c r="E40" s="261">
        <v>267</v>
      </c>
      <c r="F40" s="262">
        <v>3040</v>
      </c>
      <c r="G40" s="327" t="s">
        <v>114</v>
      </c>
      <c r="H40" s="327" t="s">
        <v>114</v>
      </c>
      <c r="I40" s="431" t="s">
        <v>373</v>
      </c>
    </row>
    <row r="41" spans="1:9" ht="13.5" customHeight="1">
      <c r="A41" s="486" t="s">
        <v>90</v>
      </c>
      <c r="B41" s="260">
        <v>66</v>
      </c>
      <c r="C41" s="261">
        <v>64</v>
      </c>
      <c r="D41" s="261">
        <v>2</v>
      </c>
      <c r="E41" s="261">
        <v>2</v>
      </c>
      <c r="F41" s="327" t="s">
        <v>114</v>
      </c>
      <c r="G41" s="327" t="s">
        <v>114</v>
      </c>
      <c r="H41" s="327" t="s">
        <v>114</v>
      </c>
      <c r="I41" s="431"/>
    </row>
    <row r="42" spans="1:9" ht="13.5" customHeight="1">
      <c r="A42" s="486" t="s">
        <v>536</v>
      </c>
      <c r="B42" s="260">
        <v>262</v>
      </c>
      <c r="C42" s="261">
        <v>234</v>
      </c>
      <c r="D42" s="261">
        <v>28</v>
      </c>
      <c r="E42" s="261">
        <v>28</v>
      </c>
      <c r="F42" s="327" t="s">
        <v>114</v>
      </c>
      <c r="G42" s="327" t="s">
        <v>114</v>
      </c>
      <c r="H42" s="327" t="s">
        <v>114</v>
      </c>
      <c r="I42" s="431"/>
    </row>
    <row r="43" spans="1:9" ht="13.5" customHeight="1">
      <c r="A43" s="760" t="s">
        <v>536</v>
      </c>
      <c r="B43" s="237">
        <v>190840</v>
      </c>
      <c r="C43" s="238">
        <v>184041</v>
      </c>
      <c r="D43" s="238">
        <v>6799</v>
      </c>
      <c r="E43" s="238">
        <v>6799</v>
      </c>
      <c r="F43" s="262">
        <v>1283</v>
      </c>
      <c r="G43" s="327" t="s">
        <v>114</v>
      </c>
      <c r="H43" s="327" t="s">
        <v>114</v>
      </c>
      <c r="I43" s="243" t="s">
        <v>280</v>
      </c>
    </row>
    <row r="44" spans="1:9" ht="13.5" customHeight="1">
      <c r="A44" s="138" t="s">
        <v>16</v>
      </c>
      <c r="B44" s="162"/>
      <c r="C44" s="163"/>
      <c r="D44" s="163"/>
      <c r="E44" s="164">
        <f>SUM(E35:E43)</f>
        <v>8162</v>
      </c>
      <c r="F44" s="165"/>
      <c r="G44" s="164">
        <f>SUM(G35:G43)</f>
        <v>5268</v>
      </c>
      <c r="H44" s="164">
        <f>SUM(H35:H43)</f>
        <v>181</v>
      </c>
      <c r="I44" s="174"/>
    </row>
    <row r="45" ht="9.75" customHeight="1">
      <c r="A45" s="175"/>
    </row>
    <row r="46" ht="14.25">
      <c r="A46" s="133" t="s">
        <v>56</v>
      </c>
    </row>
    <row r="47" ht="10.5">
      <c r="J47" s="122" t="s">
        <v>12</v>
      </c>
    </row>
    <row r="48" spans="1:10" ht="13.5" customHeight="1">
      <c r="A48" s="795" t="s">
        <v>17</v>
      </c>
      <c r="B48" s="791" t="s">
        <v>19</v>
      </c>
      <c r="C48" s="793" t="s">
        <v>47</v>
      </c>
      <c r="D48" s="793" t="s">
        <v>20</v>
      </c>
      <c r="E48" s="793" t="s">
        <v>21</v>
      </c>
      <c r="F48" s="793" t="s">
        <v>22</v>
      </c>
      <c r="G48" s="799" t="s">
        <v>23</v>
      </c>
      <c r="H48" s="799" t="s">
        <v>24</v>
      </c>
      <c r="I48" s="799" t="s">
        <v>59</v>
      </c>
      <c r="J48" s="797" t="s">
        <v>8</v>
      </c>
    </row>
    <row r="49" spans="1:10" ht="13.5" customHeight="1" thickBot="1">
      <c r="A49" s="796"/>
      <c r="B49" s="792"/>
      <c r="C49" s="794"/>
      <c r="D49" s="794"/>
      <c r="E49" s="794"/>
      <c r="F49" s="794"/>
      <c r="G49" s="800"/>
      <c r="H49" s="800"/>
      <c r="I49" s="801"/>
      <c r="J49" s="798"/>
    </row>
    <row r="50" spans="1:10" ht="13.5" customHeight="1" thickTop="1">
      <c r="A50" s="134" t="s">
        <v>535</v>
      </c>
      <c r="B50" s="146">
        <v>0</v>
      </c>
      <c r="C50" s="40">
        <v>1</v>
      </c>
      <c r="D50" s="40">
        <v>1</v>
      </c>
      <c r="E50" s="309" t="s">
        <v>114</v>
      </c>
      <c r="F50" s="309" t="s">
        <v>114</v>
      </c>
      <c r="G50" s="309" t="s">
        <v>114</v>
      </c>
      <c r="H50" s="309" t="s">
        <v>114</v>
      </c>
      <c r="I50" s="309" t="s">
        <v>114</v>
      </c>
      <c r="J50" s="149"/>
    </row>
    <row r="51" spans="1:10" ht="13.5" customHeight="1">
      <c r="A51" s="177" t="s">
        <v>18</v>
      </c>
      <c r="B51" s="178"/>
      <c r="C51" s="165"/>
      <c r="D51" s="164">
        <v>1</v>
      </c>
      <c r="E51" s="245" t="s">
        <v>114</v>
      </c>
      <c r="F51" s="245" t="s">
        <v>114</v>
      </c>
      <c r="G51" s="245" t="s">
        <v>114</v>
      </c>
      <c r="H51" s="245" t="s">
        <v>114</v>
      </c>
      <c r="I51" s="245" t="s">
        <v>114</v>
      </c>
      <c r="J51" s="166"/>
    </row>
    <row r="52" ht="10.5">
      <c r="A52" s="121" t="s">
        <v>61</v>
      </c>
    </row>
    <row r="53" ht="9.75" customHeight="1"/>
    <row r="54" ht="14.25">
      <c r="A54" s="133" t="s">
        <v>39</v>
      </c>
    </row>
    <row r="55" ht="10.5">
      <c r="D55" s="122" t="s">
        <v>12</v>
      </c>
    </row>
    <row r="56" spans="1:4" ht="21.75" thickBot="1">
      <c r="A56" s="179" t="s">
        <v>34</v>
      </c>
      <c r="B56" s="180" t="s">
        <v>69</v>
      </c>
      <c r="C56" s="181" t="s">
        <v>70</v>
      </c>
      <c r="D56" s="182" t="s">
        <v>50</v>
      </c>
    </row>
    <row r="57" spans="1:4" ht="13.5" customHeight="1" thickTop="1">
      <c r="A57" s="183" t="s">
        <v>35</v>
      </c>
      <c r="B57" s="228">
        <v>1189</v>
      </c>
      <c r="C57" s="40">
        <v>1195</v>
      </c>
      <c r="D57" s="239">
        <f>C57-B57</f>
        <v>6</v>
      </c>
    </row>
    <row r="58" spans="1:4" ht="13.5" customHeight="1">
      <c r="A58" s="184" t="s">
        <v>36</v>
      </c>
      <c r="B58" s="235">
        <v>86</v>
      </c>
      <c r="C58" s="44">
        <v>96</v>
      </c>
      <c r="D58" s="240">
        <f>C58-B58</f>
        <v>10</v>
      </c>
    </row>
    <row r="59" spans="1:4" ht="13.5" customHeight="1">
      <c r="A59" s="185" t="s">
        <v>37</v>
      </c>
      <c r="B59" s="237">
        <v>772</v>
      </c>
      <c r="C59" s="238">
        <v>650</v>
      </c>
      <c r="D59" s="240">
        <f>C59-B59</f>
        <v>-122</v>
      </c>
    </row>
    <row r="60" spans="1:4" ht="13.5" customHeight="1">
      <c r="A60" s="186" t="s">
        <v>38</v>
      </c>
      <c r="B60" s="187">
        <f>SUM(B57:B59)</f>
        <v>2047</v>
      </c>
      <c r="C60" s="164">
        <f>SUM(C57:C59)</f>
        <v>1941</v>
      </c>
      <c r="D60" s="166">
        <f>C60-B60</f>
        <v>-106</v>
      </c>
    </row>
    <row r="61" spans="1:4" ht="10.5">
      <c r="A61" s="121" t="s">
        <v>58</v>
      </c>
      <c r="B61" s="188"/>
      <c r="C61" s="188"/>
      <c r="D61" s="188"/>
    </row>
    <row r="62" spans="1:4" ht="9.75" customHeight="1">
      <c r="A62" s="189"/>
      <c r="B62" s="188"/>
      <c r="C62" s="188"/>
      <c r="D62" s="188"/>
    </row>
    <row r="63" ht="14.25">
      <c r="A63" s="133" t="s">
        <v>57</v>
      </c>
    </row>
    <row r="64" ht="10.5" customHeight="1">
      <c r="A64" s="133"/>
    </row>
    <row r="65" spans="1:11" ht="21.75" thickBot="1">
      <c r="A65" s="179" t="s">
        <v>33</v>
      </c>
      <c r="B65" s="180" t="s">
        <v>69</v>
      </c>
      <c r="C65" s="181" t="s">
        <v>70</v>
      </c>
      <c r="D65" s="181" t="s">
        <v>50</v>
      </c>
      <c r="E65" s="190" t="s">
        <v>31</v>
      </c>
      <c r="F65" s="182" t="s">
        <v>32</v>
      </c>
      <c r="G65" s="807" t="s">
        <v>40</v>
      </c>
      <c r="H65" s="808"/>
      <c r="I65" s="180" t="s">
        <v>69</v>
      </c>
      <c r="J65" s="181" t="s">
        <v>70</v>
      </c>
      <c r="K65" s="182" t="s">
        <v>50</v>
      </c>
    </row>
    <row r="66" spans="1:11" ht="13.5" customHeight="1" thickTop="1">
      <c r="A66" s="183" t="s">
        <v>25</v>
      </c>
      <c r="B66" s="191">
        <v>2.43</v>
      </c>
      <c r="C66" s="192">
        <v>5.06</v>
      </c>
      <c r="D66" s="192">
        <v>2.63</v>
      </c>
      <c r="E66" s="193">
        <v>-15</v>
      </c>
      <c r="F66" s="194">
        <v>-20</v>
      </c>
      <c r="G66" s="841" t="s">
        <v>115</v>
      </c>
      <c r="H66" s="842"/>
      <c r="I66" s="195" t="s">
        <v>114</v>
      </c>
      <c r="J66" s="196" t="s">
        <v>114</v>
      </c>
      <c r="K66" s="197" t="s">
        <v>114</v>
      </c>
    </row>
    <row r="67" spans="1:11" ht="13.5" customHeight="1">
      <c r="A67" s="184" t="s">
        <v>26</v>
      </c>
      <c r="B67" s="198">
        <v>18.07</v>
      </c>
      <c r="C67" s="199">
        <v>23.93</v>
      </c>
      <c r="D67" s="199">
        <v>5.86</v>
      </c>
      <c r="E67" s="200">
        <v>-20</v>
      </c>
      <c r="F67" s="201">
        <v>-40</v>
      </c>
      <c r="G67" s="802" t="s">
        <v>168</v>
      </c>
      <c r="H67" s="803"/>
      <c r="I67" s="198" t="s">
        <v>114</v>
      </c>
      <c r="J67" s="202" t="s">
        <v>114</v>
      </c>
      <c r="K67" s="203" t="s">
        <v>114</v>
      </c>
    </row>
    <row r="68" spans="1:11" ht="13.5" customHeight="1">
      <c r="A68" s="184" t="s">
        <v>27</v>
      </c>
      <c r="B68" s="204">
        <v>12</v>
      </c>
      <c r="C68" s="202">
        <v>11.9</v>
      </c>
      <c r="D68" s="202">
        <v>-0.1</v>
      </c>
      <c r="E68" s="205">
        <v>25</v>
      </c>
      <c r="F68" s="206">
        <v>35</v>
      </c>
      <c r="G68" s="802" t="s">
        <v>80</v>
      </c>
      <c r="H68" s="803"/>
      <c r="I68" s="198" t="s">
        <v>114</v>
      </c>
      <c r="J68" s="202" t="s">
        <v>114</v>
      </c>
      <c r="K68" s="203" t="s">
        <v>114</v>
      </c>
    </row>
    <row r="69" spans="1:11" ht="13.5" customHeight="1">
      <c r="A69" s="184" t="s">
        <v>28</v>
      </c>
      <c r="B69" s="207" t="s">
        <v>114</v>
      </c>
      <c r="C69" s="202" t="s">
        <v>114</v>
      </c>
      <c r="D69" s="202" t="s">
        <v>114</v>
      </c>
      <c r="E69" s="205">
        <v>350</v>
      </c>
      <c r="F69" s="208"/>
      <c r="G69" s="896"/>
      <c r="H69" s="897"/>
      <c r="I69" s="359"/>
      <c r="J69" s="360"/>
      <c r="K69" s="361"/>
    </row>
    <row r="70" spans="1:11" ht="13.5" customHeight="1">
      <c r="A70" s="184" t="s">
        <v>29</v>
      </c>
      <c r="B70" s="209">
        <v>0.7</v>
      </c>
      <c r="C70" s="199">
        <v>0.69</v>
      </c>
      <c r="D70" s="250">
        <v>-0.01</v>
      </c>
      <c r="E70" s="210"/>
      <c r="F70" s="211"/>
      <c r="G70" s="896"/>
      <c r="H70" s="897"/>
      <c r="I70" s="359"/>
      <c r="J70" s="360"/>
      <c r="K70" s="361"/>
    </row>
    <row r="71" spans="1:11" ht="13.5" customHeight="1">
      <c r="A71" s="212" t="s">
        <v>30</v>
      </c>
      <c r="B71" s="213">
        <v>82.2</v>
      </c>
      <c r="C71" s="214">
        <v>84</v>
      </c>
      <c r="D71" s="214">
        <v>1.8</v>
      </c>
      <c r="E71" s="215"/>
      <c r="F71" s="216"/>
      <c r="G71" s="894"/>
      <c r="H71" s="895"/>
      <c r="I71" s="362"/>
      <c r="J71" s="363"/>
      <c r="K71" s="364"/>
    </row>
    <row r="72" ht="10.5">
      <c r="A72" s="121" t="s">
        <v>64</v>
      </c>
    </row>
    <row r="73" ht="10.5">
      <c r="A73" s="121" t="s">
        <v>65</v>
      </c>
    </row>
    <row r="74" ht="10.5">
      <c r="A74" s="121" t="s">
        <v>63</v>
      </c>
    </row>
    <row r="75" ht="10.5" customHeight="1">
      <c r="A75" s="121" t="s">
        <v>68</v>
      </c>
    </row>
  </sheetData>
  <sheetProtection/>
  <mergeCells count="43">
    <mergeCell ref="A33:A34"/>
    <mergeCell ref="B33:B34"/>
    <mergeCell ref="C33:C34"/>
    <mergeCell ref="A48:A49"/>
    <mergeCell ref="B48:B49"/>
    <mergeCell ref="C48:C49"/>
    <mergeCell ref="D48:D49"/>
    <mergeCell ref="E48:E49"/>
    <mergeCell ref="H48:H49"/>
    <mergeCell ref="J48:J49"/>
    <mergeCell ref="F48:F49"/>
    <mergeCell ref="G48:G49"/>
    <mergeCell ref="I48:I49"/>
    <mergeCell ref="H33:H34"/>
    <mergeCell ref="I33:I34"/>
    <mergeCell ref="G33:G34"/>
    <mergeCell ref="F33:F34"/>
    <mergeCell ref="D33:D34"/>
    <mergeCell ref="E33:E34"/>
    <mergeCell ref="C8:C9"/>
    <mergeCell ref="D16:D17"/>
    <mergeCell ref="E16:E17"/>
    <mergeCell ref="E8:E9"/>
    <mergeCell ref="I16:I17"/>
    <mergeCell ref="D8:D9"/>
    <mergeCell ref="F16:F17"/>
    <mergeCell ref="A8:A9"/>
    <mergeCell ref="H8:H9"/>
    <mergeCell ref="A16:A17"/>
    <mergeCell ref="B16:B17"/>
    <mergeCell ref="C16:C17"/>
    <mergeCell ref="B8:B9"/>
    <mergeCell ref="G16:G17"/>
    <mergeCell ref="H16:H17"/>
    <mergeCell ref="G8:G9"/>
    <mergeCell ref="F8:F9"/>
    <mergeCell ref="G65:H65"/>
    <mergeCell ref="G71:H71"/>
    <mergeCell ref="G70:H70"/>
    <mergeCell ref="G69:H69"/>
    <mergeCell ref="G68:H68"/>
    <mergeCell ref="G67:H67"/>
    <mergeCell ref="G66:H66"/>
  </mergeCells>
  <printOptions/>
  <pageMargins left="0.4330708661417323" right="0.3937007874015748" top="0.5905511811023623" bottom="0.31496062992125984" header="0.4330708661417323" footer="0.1968503937007874"/>
  <pageSetup horizontalDpi="300" verticalDpi="300" orientation="portrait" paperSize="9" scale="85"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35.xml><?xml version="1.0" encoding="utf-8"?>
<worksheet xmlns="http://schemas.openxmlformats.org/spreadsheetml/2006/main" xmlns:r="http://schemas.openxmlformats.org/officeDocument/2006/relationships">
  <dimension ref="A1:M77"/>
  <sheetViews>
    <sheetView view="pageBreakPreview" zoomScale="130" zoomScaleSheetLayoutView="130" zoomScalePageLayoutView="0" workbookViewId="0" topLeftCell="A1">
      <selection activeCell="D21" sqref="D21"/>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818</v>
      </c>
      <c r="B4" s="7"/>
      <c r="G4" s="8" t="s">
        <v>51</v>
      </c>
      <c r="H4" s="9" t="s">
        <v>52</v>
      </c>
      <c r="I4" s="10" t="s">
        <v>53</v>
      </c>
      <c r="J4" s="11" t="s">
        <v>54</v>
      </c>
    </row>
    <row r="5" spans="7:10" ht="13.5" customHeight="1" thickTop="1">
      <c r="G5" s="12">
        <v>874</v>
      </c>
      <c r="H5" s="13">
        <v>803</v>
      </c>
      <c r="I5" s="14">
        <v>160</v>
      </c>
      <c r="J5" s="15">
        <v>1837</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2848</v>
      </c>
      <c r="C10" s="19">
        <v>2665</v>
      </c>
      <c r="D10" s="19">
        <v>183</v>
      </c>
      <c r="E10" s="19">
        <v>154</v>
      </c>
      <c r="F10" s="19">
        <v>4</v>
      </c>
      <c r="G10" s="19">
        <v>2620</v>
      </c>
      <c r="H10" s="20"/>
    </row>
    <row r="11" spans="1:8" ht="13.5" customHeight="1">
      <c r="A11" s="30" t="s">
        <v>1</v>
      </c>
      <c r="B11" s="31">
        <v>2848</v>
      </c>
      <c r="C11" s="32">
        <v>2665</v>
      </c>
      <c r="D11" s="32">
        <v>183</v>
      </c>
      <c r="E11" s="32">
        <v>154</v>
      </c>
      <c r="F11" s="33"/>
      <c r="G11" s="32">
        <v>2620</v>
      </c>
      <c r="H11" s="34"/>
    </row>
    <row r="12" spans="1:8" ht="13.5" customHeight="1">
      <c r="A12" s="35" t="s">
        <v>66</v>
      </c>
      <c r="B12" s="36"/>
      <c r="C12" s="36"/>
      <c r="D12" s="36"/>
      <c r="E12" s="36"/>
      <c r="F12" s="36"/>
      <c r="G12" s="36"/>
      <c r="H12" s="37"/>
    </row>
    <row r="13" ht="9.75" customHeight="1"/>
    <row r="14" ht="14.25">
      <c r="A14" s="16" t="s">
        <v>10</v>
      </c>
    </row>
    <row r="15" spans="9:12" ht="10.5">
      <c r="I15" s="5" t="s">
        <v>12</v>
      </c>
      <c r="K15" s="5"/>
      <c r="L15" s="5"/>
    </row>
    <row r="16" spans="1:9" ht="13.5" customHeight="1">
      <c r="A16" s="819" t="s">
        <v>0</v>
      </c>
      <c r="B16" s="821" t="s">
        <v>43</v>
      </c>
      <c r="C16" s="823" t="s">
        <v>44</v>
      </c>
      <c r="D16" s="823" t="s">
        <v>45</v>
      </c>
      <c r="E16" s="827" t="s">
        <v>46</v>
      </c>
      <c r="F16" s="823" t="s">
        <v>55</v>
      </c>
      <c r="G16" s="823" t="s">
        <v>11</v>
      </c>
      <c r="H16" s="827" t="s">
        <v>41</v>
      </c>
      <c r="I16" s="829" t="s">
        <v>8</v>
      </c>
    </row>
    <row r="17" spans="1:9" ht="13.5" customHeight="1" thickBot="1">
      <c r="A17" s="820"/>
      <c r="B17" s="822"/>
      <c r="C17" s="824"/>
      <c r="D17" s="824"/>
      <c r="E17" s="828"/>
      <c r="F17" s="832"/>
      <c r="G17" s="832"/>
      <c r="H17" s="831"/>
      <c r="I17" s="830"/>
    </row>
    <row r="18" spans="1:9" ht="13.5" customHeight="1" thickTop="1">
      <c r="A18" s="17" t="s">
        <v>803</v>
      </c>
      <c r="B18" s="38">
        <v>132</v>
      </c>
      <c r="C18" s="39">
        <v>130</v>
      </c>
      <c r="D18" s="39">
        <v>2</v>
      </c>
      <c r="E18" s="39">
        <v>86</v>
      </c>
      <c r="F18" s="39">
        <v>10</v>
      </c>
      <c r="G18" s="39">
        <v>11</v>
      </c>
      <c r="H18" s="538" t="s">
        <v>114</v>
      </c>
      <c r="I18" s="58" t="s">
        <v>89</v>
      </c>
    </row>
    <row r="19" spans="1:9" ht="13.5" customHeight="1">
      <c r="A19" s="17" t="s">
        <v>802</v>
      </c>
      <c r="B19" s="55">
        <v>240</v>
      </c>
      <c r="C19" s="56">
        <v>239</v>
      </c>
      <c r="D19" s="56">
        <v>1</v>
      </c>
      <c r="E19" s="56">
        <v>1</v>
      </c>
      <c r="F19" s="56">
        <v>116</v>
      </c>
      <c r="G19" s="56">
        <v>1894</v>
      </c>
      <c r="H19" s="56">
        <v>1457</v>
      </c>
      <c r="I19" s="58"/>
    </row>
    <row r="20" spans="1:9" ht="13.5" customHeight="1">
      <c r="A20" s="17" t="s">
        <v>945</v>
      </c>
      <c r="B20" s="55">
        <v>107</v>
      </c>
      <c r="C20" s="56">
        <v>105</v>
      </c>
      <c r="D20" s="56">
        <v>1</v>
      </c>
      <c r="E20" s="56">
        <v>1</v>
      </c>
      <c r="F20" s="56">
        <v>72</v>
      </c>
      <c r="G20" s="56">
        <v>603</v>
      </c>
      <c r="H20" s="56">
        <v>603</v>
      </c>
      <c r="I20" s="58"/>
    </row>
    <row r="21" spans="1:9" ht="13.5" customHeight="1">
      <c r="A21" s="17" t="s">
        <v>817</v>
      </c>
      <c r="B21" s="55">
        <v>620</v>
      </c>
      <c r="C21" s="56">
        <v>594</v>
      </c>
      <c r="D21" s="56">
        <v>26</v>
      </c>
      <c r="E21" s="56">
        <v>26</v>
      </c>
      <c r="F21" s="56">
        <v>35</v>
      </c>
      <c r="G21" s="57" t="s">
        <v>114</v>
      </c>
      <c r="H21" s="57" t="s">
        <v>114</v>
      </c>
      <c r="I21" s="58"/>
    </row>
    <row r="22" spans="1:9" ht="13.5" customHeight="1">
      <c r="A22" s="21" t="s">
        <v>816</v>
      </c>
      <c r="B22" s="42">
        <v>454</v>
      </c>
      <c r="C22" s="43">
        <v>388</v>
      </c>
      <c r="D22" s="43">
        <v>65</v>
      </c>
      <c r="E22" s="43">
        <v>65</v>
      </c>
      <c r="F22" s="43">
        <v>75</v>
      </c>
      <c r="G22" s="57" t="s">
        <v>114</v>
      </c>
      <c r="H22" s="57" t="s">
        <v>114</v>
      </c>
      <c r="I22" s="47"/>
    </row>
    <row r="23" spans="1:9" ht="13.5" customHeight="1">
      <c r="A23" s="21" t="s">
        <v>162</v>
      </c>
      <c r="B23" s="42">
        <v>46</v>
      </c>
      <c r="C23" s="43">
        <v>46</v>
      </c>
      <c r="D23" s="43">
        <v>1</v>
      </c>
      <c r="E23" s="43">
        <v>1</v>
      </c>
      <c r="F23" s="43">
        <v>19</v>
      </c>
      <c r="G23" s="57" t="s">
        <v>114</v>
      </c>
      <c r="H23" s="57" t="s">
        <v>114</v>
      </c>
      <c r="I23" s="47"/>
    </row>
    <row r="24" spans="1:9" ht="13.5" customHeight="1">
      <c r="A24" s="26" t="s">
        <v>815</v>
      </c>
      <c r="B24" s="59">
        <v>3</v>
      </c>
      <c r="C24" s="60">
        <v>3</v>
      </c>
      <c r="D24" s="60">
        <v>0</v>
      </c>
      <c r="E24" s="60">
        <v>0</v>
      </c>
      <c r="F24" s="60">
        <v>0</v>
      </c>
      <c r="G24" s="332" t="s">
        <v>114</v>
      </c>
      <c r="H24" s="332" t="s">
        <v>114</v>
      </c>
      <c r="I24" s="78"/>
    </row>
    <row r="25" spans="1:9" ht="13.5" customHeight="1">
      <c r="A25" s="30" t="s">
        <v>15</v>
      </c>
      <c r="B25" s="48"/>
      <c r="C25" s="49"/>
      <c r="D25" s="49"/>
      <c r="E25" s="50">
        <f>SUM(E18:E24)</f>
        <v>180</v>
      </c>
      <c r="F25" s="51"/>
      <c r="G25" s="50">
        <f>SUM(G18:G24)</f>
        <v>2508</v>
      </c>
      <c r="H25" s="50">
        <f>SUM(H18:H24)</f>
        <v>2060</v>
      </c>
      <c r="I25" s="52"/>
    </row>
    <row r="26" ht="10.5">
      <c r="A26" s="4" t="s">
        <v>60</v>
      </c>
    </row>
    <row r="27" ht="10.5">
      <c r="A27" s="4" t="s">
        <v>62</v>
      </c>
    </row>
    <row r="28" ht="10.5">
      <c r="A28" s="4" t="s">
        <v>49</v>
      </c>
    </row>
    <row r="29" ht="10.5">
      <c r="A29" s="4" t="s">
        <v>48</v>
      </c>
    </row>
    <row r="30" ht="9.75" customHeight="1"/>
    <row r="31" ht="14.25">
      <c r="A31" s="16" t="s">
        <v>13</v>
      </c>
    </row>
    <row r="32" spans="9:10" ht="10.5">
      <c r="I32" s="5" t="s">
        <v>12</v>
      </c>
      <c r="J32" s="5"/>
    </row>
    <row r="33" spans="1:9" ht="13.5" customHeight="1">
      <c r="A33" s="819" t="s">
        <v>14</v>
      </c>
      <c r="B33" s="821" t="s">
        <v>43</v>
      </c>
      <c r="C33" s="823" t="s">
        <v>44</v>
      </c>
      <c r="D33" s="823" t="s">
        <v>45</v>
      </c>
      <c r="E33" s="827" t="s">
        <v>46</v>
      </c>
      <c r="F33" s="823" t="s">
        <v>55</v>
      </c>
      <c r="G33" s="823" t="s">
        <v>11</v>
      </c>
      <c r="H33" s="827" t="s">
        <v>42</v>
      </c>
      <c r="I33" s="829" t="s">
        <v>8</v>
      </c>
    </row>
    <row r="34" spans="1:9" ht="13.5" customHeight="1" thickBot="1">
      <c r="A34" s="820"/>
      <c r="B34" s="822"/>
      <c r="C34" s="824"/>
      <c r="D34" s="824"/>
      <c r="E34" s="828"/>
      <c r="F34" s="832"/>
      <c r="G34" s="832"/>
      <c r="H34" s="831"/>
      <c r="I34" s="830"/>
    </row>
    <row r="35" spans="1:9" ht="13.5" customHeight="1" thickTop="1">
      <c r="A35" s="17" t="s">
        <v>814</v>
      </c>
      <c r="B35" s="38">
        <v>4053</v>
      </c>
      <c r="C35" s="39">
        <v>3923</v>
      </c>
      <c r="D35" s="39">
        <v>129</v>
      </c>
      <c r="E35" s="39">
        <v>129</v>
      </c>
      <c r="F35" s="39">
        <v>76</v>
      </c>
      <c r="G35" s="39">
        <v>5144</v>
      </c>
      <c r="H35" s="39">
        <v>127</v>
      </c>
      <c r="I35" s="149" t="s">
        <v>377</v>
      </c>
    </row>
    <row r="36" spans="1:9" ht="13.5" customHeight="1">
      <c r="A36" s="21" t="s">
        <v>813</v>
      </c>
      <c r="B36" s="42">
        <v>66</v>
      </c>
      <c r="C36" s="43">
        <v>64</v>
      </c>
      <c r="D36" s="43">
        <v>2</v>
      </c>
      <c r="E36" s="43">
        <v>2</v>
      </c>
      <c r="F36" s="46" t="s">
        <v>114</v>
      </c>
      <c r="G36" s="46" t="s">
        <v>114</v>
      </c>
      <c r="H36" s="46" t="s">
        <v>114</v>
      </c>
      <c r="I36" s="47"/>
    </row>
    <row r="37" spans="1:9" ht="13.5" customHeight="1">
      <c r="A37" s="21" t="s">
        <v>812</v>
      </c>
      <c r="B37" s="42">
        <v>12495</v>
      </c>
      <c r="C37" s="43">
        <v>12228</v>
      </c>
      <c r="D37" s="43">
        <v>267</v>
      </c>
      <c r="E37" s="43">
        <v>267</v>
      </c>
      <c r="F37" s="262">
        <v>3040</v>
      </c>
      <c r="G37" s="326" t="s">
        <v>114</v>
      </c>
      <c r="H37" s="327" t="s">
        <v>114</v>
      </c>
      <c r="I37" s="149" t="s">
        <v>853</v>
      </c>
    </row>
    <row r="38" spans="1:9" ht="13.5" customHeight="1">
      <c r="A38" s="21" t="s">
        <v>811</v>
      </c>
      <c r="B38" s="42">
        <v>101</v>
      </c>
      <c r="C38" s="43">
        <v>95</v>
      </c>
      <c r="D38" s="43">
        <v>7</v>
      </c>
      <c r="E38" s="43">
        <v>7</v>
      </c>
      <c r="F38" s="43">
        <v>23</v>
      </c>
      <c r="G38" s="43">
        <v>79</v>
      </c>
      <c r="H38" s="43">
        <v>58</v>
      </c>
      <c r="I38" s="47"/>
    </row>
    <row r="39" spans="1:9" ht="13.5" customHeight="1">
      <c r="A39" s="21" t="s">
        <v>810</v>
      </c>
      <c r="B39" s="42">
        <v>2207</v>
      </c>
      <c r="C39" s="43">
        <v>2133</v>
      </c>
      <c r="D39" s="43">
        <v>73</v>
      </c>
      <c r="E39" s="43">
        <v>73</v>
      </c>
      <c r="F39" s="46" t="s">
        <v>114</v>
      </c>
      <c r="G39" s="43">
        <v>124</v>
      </c>
      <c r="H39" s="43">
        <v>4</v>
      </c>
      <c r="I39" s="47"/>
    </row>
    <row r="40" spans="1:9" ht="13.5" customHeight="1">
      <c r="A40" s="21" t="s">
        <v>809</v>
      </c>
      <c r="B40" s="42">
        <v>16</v>
      </c>
      <c r="C40" s="43">
        <v>11</v>
      </c>
      <c r="D40" s="43">
        <v>5</v>
      </c>
      <c r="E40" s="43">
        <v>5</v>
      </c>
      <c r="F40" s="46" t="s">
        <v>114</v>
      </c>
      <c r="G40" s="46" t="s">
        <v>114</v>
      </c>
      <c r="H40" s="46" t="s">
        <v>114</v>
      </c>
      <c r="I40" s="47"/>
    </row>
    <row r="41" spans="1:9" ht="13.5" customHeight="1">
      <c r="A41" s="21" t="s">
        <v>808</v>
      </c>
      <c r="B41" s="42">
        <v>262</v>
      </c>
      <c r="C41" s="43">
        <v>234</v>
      </c>
      <c r="D41" s="43">
        <v>28</v>
      </c>
      <c r="E41" s="43">
        <v>28</v>
      </c>
      <c r="F41" s="46" t="s">
        <v>114</v>
      </c>
      <c r="G41" s="46" t="s">
        <v>114</v>
      </c>
      <c r="H41" s="46" t="s">
        <v>114</v>
      </c>
      <c r="I41" s="47"/>
    </row>
    <row r="42" spans="1:9" ht="13.5" customHeight="1">
      <c r="A42" s="21" t="s">
        <v>807</v>
      </c>
      <c r="B42" s="42">
        <v>190840</v>
      </c>
      <c r="C42" s="43">
        <v>184041</v>
      </c>
      <c r="D42" s="43">
        <v>6799</v>
      </c>
      <c r="E42" s="43">
        <v>6799</v>
      </c>
      <c r="F42" s="262">
        <v>1283</v>
      </c>
      <c r="G42" s="326" t="s">
        <v>114</v>
      </c>
      <c r="H42" s="327" t="s">
        <v>114</v>
      </c>
      <c r="I42" s="172" t="s">
        <v>869</v>
      </c>
    </row>
    <row r="43" spans="1:9" ht="13.5" customHeight="1">
      <c r="A43" s="21" t="s">
        <v>806</v>
      </c>
      <c r="B43" s="333">
        <v>473</v>
      </c>
      <c r="C43" s="46">
        <v>464</v>
      </c>
      <c r="D43" s="46">
        <v>9</v>
      </c>
      <c r="E43" s="46">
        <v>839</v>
      </c>
      <c r="F43" s="46" t="s">
        <v>114</v>
      </c>
      <c r="G43" s="46" t="s">
        <v>114</v>
      </c>
      <c r="H43" s="46" t="s">
        <v>114</v>
      </c>
      <c r="I43" s="47" t="s">
        <v>89</v>
      </c>
    </row>
    <row r="44" spans="1:9" ht="13.5" customHeight="1">
      <c r="A44" s="26" t="s">
        <v>805</v>
      </c>
      <c r="B44" s="59">
        <v>281</v>
      </c>
      <c r="C44" s="60">
        <v>164</v>
      </c>
      <c r="D44" s="60">
        <v>117</v>
      </c>
      <c r="E44" s="60">
        <v>20</v>
      </c>
      <c r="F44" s="332" t="s">
        <v>114</v>
      </c>
      <c r="G44" s="332" t="s">
        <v>114</v>
      </c>
      <c r="H44" s="332" t="s">
        <v>114</v>
      </c>
      <c r="I44" s="78"/>
    </row>
    <row r="45" spans="1:9" ht="13.5" customHeight="1">
      <c r="A45" s="30" t="s">
        <v>16</v>
      </c>
      <c r="B45" s="48"/>
      <c r="C45" s="49"/>
      <c r="D45" s="49"/>
      <c r="E45" s="50">
        <f>SUM(E35:E44)</f>
        <v>8169</v>
      </c>
      <c r="F45" s="51"/>
      <c r="G45" s="50">
        <f>SUM(G35:G44)</f>
        <v>5347</v>
      </c>
      <c r="H45" s="50">
        <f>SUM(H35:H44)</f>
        <v>189</v>
      </c>
      <c r="I45" s="63"/>
    </row>
    <row r="46" ht="9.75" customHeight="1">
      <c r="A46" s="64"/>
    </row>
    <row r="47" ht="14.25">
      <c r="A47" s="16" t="s">
        <v>56</v>
      </c>
    </row>
    <row r="48" ht="10.5">
      <c r="J48" s="5" t="s">
        <v>12</v>
      </c>
    </row>
    <row r="49" spans="1:10" ht="13.5" customHeight="1">
      <c r="A49" s="825" t="s">
        <v>17</v>
      </c>
      <c r="B49" s="821" t="s">
        <v>19</v>
      </c>
      <c r="C49" s="823" t="s">
        <v>47</v>
      </c>
      <c r="D49" s="823" t="s">
        <v>20</v>
      </c>
      <c r="E49" s="823" t="s">
        <v>21</v>
      </c>
      <c r="F49" s="823" t="s">
        <v>22</v>
      </c>
      <c r="G49" s="827" t="s">
        <v>23</v>
      </c>
      <c r="H49" s="827" t="s">
        <v>24</v>
      </c>
      <c r="I49" s="827" t="s">
        <v>59</v>
      </c>
      <c r="J49" s="829" t="s">
        <v>8</v>
      </c>
    </row>
    <row r="50" spans="1:10" ht="13.5" customHeight="1" thickBot="1">
      <c r="A50" s="826"/>
      <c r="B50" s="822"/>
      <c r="C50" s="824"/>
      <c r="D50" s="824"/>
      <c r="E50" s="824"/>
      <c r="F50" s="824"/>
      <c r="G50" s="828"/>
      <c r="H50" s="828"/>
      <c r="I50" s="831"/>
      <c r="J50" s="830"/>
    </row>
    <row r="51" spans="1:10" ht="13.5" customHeight="1" thickTop="1">
      <c r="A51" s="17" t="s">
        <v>804</v>
      </c>
      <c r="B51" s="38">
        <v>0</v>
      </c>
      <c r="C51" s="39">
        <v>1</v>
      </c>
      <c r="D51" s="39">
        <v>1</v>
      </c>
      <c r="E51" s="53" t="s">
        <v>114</v>
      </c>
      <c r="F51" s="53" t="s">
        <v>114</v>
      </c>
      <c r="G51" s="53" t="s">
        <v>114</v>
      </c>
      <c r="H51" s="53" t="s">
        <v>114</v>
      </c>
      <c r="I51" s="53" t="s">
        <v>114</v>
      </c>
      <c r="J51" s="58"/>
    </row>
    <row r="52" spans="1:10" ht="13.5" customHeight="1">
      <c r="A52" s="26" t="s">
        <v>712</v>
      </c>
      <c r="B52" s="59">
        <v>-190</v>
      </c>
      <c r="C52" s="60">
        <v>298</v>
      </c>
      <c r="D52" s="60">
        <v>4</v>
      </c>
      <c r="E52" s="60">
        <v>5</v>
      </c>
      <c r="F52" s="60">
        <v>14</v>
      </c>
      <c r="G52" s="332" t="s">
        <v>114</v>
      </c>
      <c r="H52" s="332" t="s">
        <v>114</v>
      </c>
      <c r="I52" s="332" t="s">
        <v>114</v>
      </c>
      <c r="J52" s="78"/>
    </row>
    <row r="53" spans="1:10" ht="13.5" customHeight="1">
      <c r="A53" s="68" t="s">
        <v>18</v>
      </c>
      <c r="B53" s="69"/>
      <c r="C53" s="51"/>
      <c r="D53" s="50">
        <f>SUM(D51:D52)</f>
        <v>5</v>
      </c>
      <c r="E53" s="50">
        <f>SUM(E51:E52)</f>
        <v>5</v>
      </c>
      <c r="F53" s="50">
        <f>SUM(F51:F52)</f>
        <v>14</v>
      </c>
      <c r="G53" s="50"/>
      <c r="H53" s="50"/>
      <c r="I53" s="50"/>
      <c r="J53" s="52"/>
    </row>
    <row r="54" ht="10.5">
      <c r="A54" s="4" t="s">
        <v>61</v>
      </c>
    </row>
    <row r="55" ht="9.75" customHeight="1"/>
    <row r="56" ht="14.25">
      <c r="A56" s="16" t="s">
        <v>39</v>
      </c>
    </row>
    <row r="57" ht="10.5">
      <c r="D57" s="5" t="s">
        <v>12</v>
      </c>
    </row>
    <row r="58" spans="1:4" ht="21.75" thickBot="1">
      <c r="A58" s="71" t="s">
        <v>34</v>
      </c>
      <c r="B58" s="72" t="s">
        <v>69</v>
      </c>
      <c r="C58" s="73" t="s">
        <v>70</v>
      </c>
      <c r="D58" s="74" t="s">
        <v>50</v>
      </c>
    </row>
    <row r="59" spans="1:4" ht="13.5" customHeight="1" thickTop="1">
      <c r="A59" s="75" t="s">
        <v>35</v>
      </c>
      <c r="B59" s="38">
        <v>783</v>
      </c>
      <c r="C59" s="39">
        <v>828</v>
      </c>
      <c r="D59" s="54">
        <f>C59-B59</f>
        <v>45</v>
      </c>
    </row>
    <row r="60" spans="1:4" ht="13.5" customHeight="1">
      <c r="A60" s="76" t="s">
        <v>36</v>
      </c>
      <c r="B60" s="42">
        <v>65</v>
      </c>
      <c r="C60" s="43">
        <v>65</v>
      </c>
      <c r="D60" s="47">
        <f>C60-B60</f>
        <v>0</v>
      </c>
    </row>
    <row r="61" spans="1:4" ht="13.5" customHeight="1">
      <c r="A61" s="77" t="s">
        <v>37</v>
      </c>
      <c r="B61" s="59">
        <v>230</v>
      </c>
      <c r="C61" s="60">
        <v>256</v>
      </c>
      <c r="D61" s="78">
        <f>C61-B61</f>
        <v>26</v>
      </c>
    </row>
    <row r="62" spans="1:4" ht="13.5" customHeight="1">
      <c r="A62" s="79" t="s">
        <v>38</v>
      </c>
      <c r="B62" s="80">
        <f>SUM(B59:B61)</f>
        <v>1078</v>
      </c>
      <c r="C62" s="50">
        <f>SUM(C59:C61)</f>
        <v>1149</v>
      </c>
      <c r="D62" s="52">
        <f>C62-B62</f>
        <v>71</v>
      </c>
    </row>
    <row r="63" spans="1:4" ht="10.5">
      <c r="A63" s="4" t="s">
        <v>58</v>
      </c>
      <c r="B63" s="81"/>
      <c r="C63" s="81"/>
      <c r="D63" s="81"/>
    </row>
    <row r="64" spans="1:4" ht="9.75" customHeight="1">
      <c r="A64" s="82"/>
      <c r="B64" s="81"/>
      <c r="C64" s="81"/>
      <c r="D64" s="81"/>
    </row>
    <row r="65" ht="14.25">
      <c r="A65" s="16" t="s">
        <v>57</v>
      </c>
    </row>
    <row r="66" ht="10.5" customHeight="1">
      <c r="A66" s="16"/>
    </row>
    <row r="67" spans="1:11" ht="21.75" thickBot="1">
      <c r="A67" s="71" t="s">
        <v>33</v>
      </c>
      <c r="B67" s="72" t="s">
        <v>69</v>
      </c>
      <c r="C67" s="73" t="s">
        <v>70</v>
      </c>
      <c r="D67" s="73" t="s">
        <v>50</v>
      </c>
      <c r="E67" s="83" t="s">
        <v>31</v>
      </c>
      <c r="F67" s="74" t="s">
        <v>32</v>
      </c>
      <c r="G67" s="834" t="s">
        <v>40</v>
      </c>
      <c r="H67" s="835"/>
      <c r="I67" s="72" t="s">
        <v>69</v>
      </c>
      <c r="J67" s="73" t="s">
        <v>70</v>
      </c>
      <c r="K67" s="74" t="s">
        <v>50</v>
      </c>
    </row>
    <row r="68" spans="1:11" ht="13.5" customHeight="1" thickTop="1">
      <c r="A68" s="75" t="s">
        <v>25</v>
      </c>
      <c r="B68" s="84">
        <v>8.65</v>
      </c>
      <c r="C68" s="85">
        <v>8.39</v>
      </c>
      <c r="D68" s="85">
        <f aca="true" t="shared" si="0" ref="D68:D73">C68-B68</f>
        <v>-0.2599999999999998</v>
      </c>
      <c r="E68" s="86">
        <v>-15</v>
      </c>
      <c r="F68" s="87">
        <v>-20</v>
      </c>
      <c r="G68" s="898" t="s">
        <v>803</v>
      </c>
      <c r="H68" s="852"/>
      <c r="I68" s="334" t="s">
        <v>114</v>
      </c>
      <c r="J68" s="335" t="s">
        <v>114</v>
      </c>
      <c r="K68" s="336" t="s">
        <v>114</v>
      </c>
    </row>
    <row r="69" spans="1:11" ht="13.5" customHeight="1">
      <c r="A69" s="76" t="s">
        <v>26</v>
      </c>
      <c r="B69" s="91">
        <v>19.26</v>
      </c>
      <c r="C69" s="92">
        <v>18.16</v>
      </c>
      <c r="D69" s="92">
        <f t="shared" si="0"/>
        <v>-1.1000000000000014</v>
      </c>
      <c r="E69" s="93">
        <v>-20</v>
      </c>
      <c r="F69" s="94">
        <v>-40</v>
      </c>
      <c r="G69" s="855" t="s">
        <v>802</v>
      </c>
      <c r="H69" s="851"/>
      <c r="I69" s="337" t="s">
        <v>114</v>
      </c>
      <c r="J69" s="338" t="s">
        <v>114</v>
      </c>
      <c r="K69" s="339" t="s">
        <v>114</v>
      </c>
    </row>
    <row r="70" spans="1:11" ht="13.5" customHeight="1">
      <c r="A70" s="76" t="s">
        <v>27</v>
      </c>
      <c r="B70" s="98">
        <v>13.5</v>
      </c>
      <c r="C70" s="99">
        <v>13.3</v>
      </c>
      <c r="D70" s="99">
        <f t="shared" si="0"/>
        <v>-0.1999999999999993</v>
      </c>
      <c r="E70" s="100">
        <v>25</v>
      </c>
      <c r="F70" s="101">
        <v>35</v>
      </c>
      <c r="G70" s="855" t="s">
        <v>945</v>
      </c>
      <c r="H70" s="851"/>
      <c r="I70" s="337" t="s">
        <v>114</v>
      </c>
      <c r="J70" s="338" t="s">
        <v>114</v>
      </c>
      <c r="K70" s="339" t="s">
        <v>114</v>
      </c>
    </row>
    <row r="71" spans="1:11" ht="13.5" customHeight="1">
      <c r="A71" s="76" t="s">
        <v>28</v>
      </c>
      <c r="B71" s="102">
        <v>49.6</v>
      </c>
      <c r="C71" s="99">
        <v>34.2</v>
      </c>
      <c r="D71" s="99">
        <f t="shared" si="0"/>
        <v>-15.399999999999999</v>
      </c>
      <c r="E71" s="100">
        <v>350</v>
      </c>
      <c r="F71" s="103"/>
      <c r="G71" s="855"/>
      <c r="H71" s="856"/>
      <c r="I71" s="91"/>
      <c r="J71" s="99"/>
      <c r="K71" s="340"/>
    </row>
    <row r="72" spans="1:11" ht="13.5" customHeight="1">
      <c r="A72" s="76" t="s">
        <v>29</v>
      </c>
      <c r="B72" s="104">
        <v>0.48</v>
      </c>
      <c r="C72" s="92">
        <v>0.47</v>
      </c>
      <c r="D72" s="92">
        <f t="shared" si="0"/>
        <v>-0.010000000000000009</v>
      </c>
      <c r="E72" s="105"/>
      <c r="F72" s="106"/>
      <c r="G72" s="855"/>
      <c r="H72" s="856"/>
      <c r="I72" s="91"/>
      <c r="J72" s="99"/>
      <c r="K72" s="340"/>
    </row>
    <row r="73" spans="1:11" ht="13.5" customHeight="1">
      <c r="A73" s="301" t="s">
        <v>30</v>
      </c>
      <c r="B73" s="302">
        <v>83</v>
      </c>
      <c r="C73" s="303">
        <v>85.2</v>
      </c>
      <c r="D73" s="303">
        <f t="shared" si="0"/>
        <v>2.200000000000003</v>
      </c>
      <c r="E73" s="113"/>
      <c r="F73" s="114"/>
      <c r="G73" s="853"/>
      <c r="H73" s="854"/>
      <c r="I73" s="341"/>
      <c r="J73" s="303"/>
      <c r="K73" s="342"/>
    </row>
    <row r="74" ht="10.5">
      <c r="A74" s="4" t="s">
        <v>64</v>
      </c>
    </row>
    <row r="75" ht="10.5">
      <c r="A75" s="4" t="s">
        <v>65</v>
      </c>
    </row>
    <row r="76" ht="10.5">
      <c r="A76" s="4" t="s">
        <v>63</v>
      </c>
    </row>
    <row r="77" ht="10.5" customHeight="1">
      <c r="A77" s="4" t="s">
        <v>68</v>
      </c>
    </row>
  </sheetData>
  <sheetProtection/>
  <mergeCells count="43">
    <mergeCell ref="G67:H67"/>
    <mergeCell ref="G73:H73"/>
    <mergeCell ref="G72:H72"/>
    <mergeCell ref="G71:H71"/>
    <mergeCell ref="G70:H70"/>
    <mergeCell ref="G69:H69"/>
    <mergeCell ref="G68:H68"/>
    <mergeCell ref="B8:B9"/>
    <mergeCell ref="G16:G17"/>
    <mergeCell ref="H16:H17"/>
    <mergeCell ref="G8:G9"/>
    <mergeCell ref="F8:F9"/>
    <mergeCell ref="A8:A9"/>
    <mergeCell ref="H8:H9"/>
    <mergeCell ref="A16:A17"/>
    <mergeCell ref="B16:B17"/>
    <mergeCell ref="C16:C17"/>
    <mergeCell ref="F33:F34"/>
    <mergeCell ref="D33:D34"/>
    <mergeCell ref="E33:E34"/>
    <mergeCell ref="I16:I17"/>
    <mergeCell ref="D8:D9"/>
    <mergeCell ref="C8:C9"/>
    <mergeCell ref="D16:D17"/>
    <mergeCell ref="E16:E17"/>
    <mergeCell ref="E8:E9"/>
    <mergeCell ref="F16:F17"/>
    <mergeCell ref="D49:D50"/>
    <mergeCell ref="E49:E50"/>
    <mergeCell ref="H49:H50"/>
    <mergeCell ref="J49:J50"/>
    <mergeCell ref="H33:H34"/>
    <mergeCell ref="I33:I34"/>
    <mergeCell ref="F49:F50"/>
    <mergeCell ref="G49:G50"/>
    <mergeCell ref="I49:I50"/>
    <mergeCell ref="G33:G34"/>
    <mergeCell ref="A33:A34"/>
    <mergeCell ref="B33:B34"/>
    <mergeCell ref="C33:C34"/>
    <mergeCell ref="A49:A50"/>
    <mergeCell ref="B49:B50"/>
    <mergeCell ref="C49:C50"/>
  </mergeCells>
  <printOptions/>
  <pageMargins left="0.4330708661417323" right="0.3937007874015748" top="0.5905511811023623" bottom="0.31496062992125984" header="0.4330708661417323" footer="0.1968503937007874"/>
  <pageSetup horizontalDpi="300" verticalDpi="300" orientation="portrait" paperSize="9" scale="83"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36.xml><?xml version="1.0" encoding="utf-8"?>
<worksheet xmlns="http://schemas.openxmlformats.org/spreadsheetml/2006/main" xmlns:r="http://schemas.openxmlformats.org/officeDocument/2006/relationships">
  <dimension ref="A1:M76"/>
  <sheetViews>
    <sheetView view="pageBreakPreview" zoomScale="130" zoomScaleSheetLayoutView="130" zoomScalePageLayoutView="0" workbookViewId="0" topLeftCell="A34">
      <selection activeCell="E44" sqref="E44"/>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451</v>
      </c>
      <c r="B4" s="124"/>
      <c r="G4" s="125" t="s">
        <v>51</v>
      </c>
      <c r="H4" s="126" t="s">
        <v>52</v>
      </c>
      <c r="I4" s="127" t="s">
        <v>53</v>
      </c>
      <c r="J4" s="128" t="s">
        <v>54</v>
      </c>
    </row>
    <row r="5" spans="7:10" ht="13.5" customHeight="1" thickTop="1">
      <c r="G5" s="129">
        <v>1455</v>
      </c>
      <c r="H5" s="130">
        <v>1122</v>
      </c>
      <c r="I5" s="131">
        <v>227</v>
      </c>
      <c r="J5" s="132">
        <v>2804</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289" t="s">
        <v>9</v>
      </c>
      <c r="B10" s="135">
        <v>4759</v>
      </c>
      <c r="C10" s="136">
        <v>4539</v>
      </c>
      <c r="D10" s="136">
        <v>220</v>
      </c>
      <c r="E10" s="136">
        <v>172</v>
      </c>
      <c r="F10" s="136">
        <v>57</v>
      </c>
      <c r="G10" s="136">
        <v>3924</v>
      </c>
      <c r="H10" s="149" t="s">
        <v>952</v>
      </c>
    </row>
    <row r="11" spans="1:8" ht="13.5" customHeight="1">
      <c r="A11" s="316" t="s">
        <v>450</v>
      </c>
      <c r="B11" s="22">
        <v>48</v>
      </c>
      <c r="C11" s="23">
        <v>48</v>
      </c>
      <c r="D11" s="23">
        <v>0</v>
      </c>
      <c r="E11" s="23">
        <v>0</v>
      </c>
      <c r="F11" s="317" t="s">
        <v>114</v>
      </c>
      <c r="G11" s="317" t="s">
        <v>114</v>
      </c>
      <c r="H11" s="258"/>
    </row>
    <row r="12" spans="1:8" ht="13.5" customHeight="1">
      <c r="A12" s="318" t="s">
        <v>1</v>
      </c>
      <c r="B12" s="139">
        <f>SUM(B10:B11)</f>
        <v>4807</v>
      </c>
      <c r="C12" s="140">
        <f>SUM(C10:C11)</f>
        <v>4587</v>
      </c>
      <c r="D12" s="140">
        <f>SUM(D10:D11)</f>
        <v>220</v>
      </c>
      <c r="E12" s="140">
        <f>SUM(E10:E11)</f>
        <v>172</v>
      </c>
      <c r="F12" s="141"/>
      <c r="G12" s="140">
        <f>SUM(G10:G11)</f>
        <v>3924</v>
      </c>
      <c r="H12" s="142"/>
    </row>
    <row r="13" spans="1:8" ht="13.5" customHeight="1">
      <c r="A13" s="143" t="s">
        <v>66</v>
      </c>
      <c r="B13" s="144"/>
      <c r="C13" s="144"/>
      <c r="D13" s="144"/>
      <c r="E13" s="144"/>
      <c r="F13" s="144"/>
      <c r="G13" s="144"/>
      <c r="H13" s="145"/>
    </row>
    <row r="14" ht="9.75" customHeight="1"/>
    <row r="15" ht="14.25">
      <c r="A15" s="133" t="s">
        <v>10</v>
      </c>
    </row>
    <row r="16" spans="9:12" ht="10.5">
      <c r="I16" s="122" t="s">
        <v>12</v>
      </c>
      <c r="K16" s="122"/>
      <c r="L16" s="122"/>
    </row>
    <row r="17" spans="1:9" ht="13.5" customHeight="1">
      <c r="A17" s="789" t="s">
        <v>0</v>
      </c>
      <c r="B17" s="791" t="s">
        <v>43</v>
      </c>
      <c r="C17" s="793" t="s">
        <v>44</v>
      </c>
      <c r="D17" s="793" t="s">
        <v>45</v>
      </c>
      <c r="E17" s="799" t="s">
        <v>46</v>
      </c>
      <c r="F17" s="793" t="s">
        <v>55</v>
      </c>
      <c r="G17" s="793" t="s">
        <v>11</v>
      </c>
      <c r="H17" s="799" t="s">
        <v>41</v>
      </c>
      <c r="I17" s="797" t="s">
        <v>8</v>
      </c>
    </row>
    <row r="18" spans="1:9" ht="13.5" customHeight="1" thickBot="1">
      <c r="A18" s="790"/>
      <c r="B18" s="792"/>
      <c r="C18" s="794"/>
      <c r="D18" s="794"/>
      <c r="E18" s="800"/>
      <c r="F18" s="805"/>
      <c r="G18" s="805"/>
      <c r="H18" s="801"/>
      <c r="I18" s="798"/>
    </row>
    <row r="19" spans="1:9" ht="13.5" customHeight="1" thickTop="1">
      <c r="A19" s="289" t="s">
        <v>76</v>
      </c>
      <c r="B19" s="146">
        <v>200</v>
      </c>
      <c r="C19" s="147">
        <v>188</v>
      </c>
      <c r="D19" s="148">
        <v>12</v>
      </c>
      <c r="E19" s="147">
        <v>128</v>
      </c>
      <c r="F19" s="147">
        <v>3</v>
      </c>
      <c r="G19" s="147">
        <v>55</v>
      </c>
      <c r="H19" s="310" t="s">
        <v>114</v>
      </c>
      <c r="I19" s="296" t="s">
        <v>233</v>
      </c>
    </row>
    <row r="20" spans="1:9" ht="13.5" customHeight="1">
      <c r="A20" s="289" t="s">
        <v>449</v>
      </c>
      <c r="B20" s="150">
        <v>616</v>
      </c>
      <c r="C20" s="151">
        <v>607</v>
      </c>
      <c r="D20" s="151">
        <v>9</v>
      </c>
      <c r="E20" s="151">
        <v>9</v>
      </c>
      <c r="F20" s="151">
        <v>268</v>
      </c>
      <c r="G20" s="151">
        <v>5301</v>
      </c>
      <c r="H20" s="151">
        <v>4628</v>
      </c>
      <c r="I20" s="319"/>
    </row>
    <row r="21" spans="1:9" ht="13.5" customHeight="1">
      <c r="A21" s="289" t="s">
        <v>448</v>
      </c>
      <c r="B21" s="150">
        <v>32</v>
      </c>
      <c r="C21" s="151">
        <v>31</v>
      </c>
      <c r="D21" s="151">
        <v>2</v>
      </c>
      <c r="E21" s="151">
        <v>2</v>
      </c>
      <c r="F21" s="151">
        <v>25</v>
      </c>
      <c r="G21" s="151">
        <v>324</v>
      </c>
      <c r="H21" s="151">
        <v>324</v>
      </c>
      <c r="I21" s="319"/>
    </row>
    <row r="22" spans="1:9" ht="13.5" customHeight="1">
      <c r="A22" s="290" t="s">
        <v>243</v>
      </c>
      <c r="B22" s="155">
        <v>1146</v>
      </c>
      <c r="C22" s="156">
        <v>1072</v>
      </c>
      <c r="D22" s="156">
        <v>74</v>
      </c>
      <c r="E22" s="156">
        <v>74</v>
      </c>
      <c r="F22" s="156">
        <v>156</v>
      </c>
      <c r="G22" s="310" t="s">
        <v>114</v>
      </c>
      <c r="H22" s="310" t="s">
        <v>114</v>
      </c>
      <c r="I22" s="320"/>
    </row>
    <row r="23" spans="1:9" ht="13.5" customHeight="1">
      <c r="A23" s="290" t="s">
        <v>161</v>
      </c>
      <c r="B23" s="155">
        <v>12</v>
      </c>
      <c r="C23" s="156">
        <v>12</v>
      </c>
      <c r="D23" s="156">
        <v>0</v>
      </c>
      <c r="E23" s="156">
        <v>0</v>
      </c>
      <c r="F23" s="156">
        <v>1</v>
      </c>
      <c r="G23" s="310" t="s">
        <v>114</v>
      </c>
      <c r="H23" s="310" t="s">
        <v>114</v>
      </c>
      <c r="I23" s="320"/>
    </row>
    <row r="24" spans="1:9" ht="13.5" customHeight="1">
      <c r="A24" s="321" t="s">
        <v>164</v>
      </c>
      <c r="B24" s="293">
        <v>694</v>
      </c>
      <c r="C24" s="294">
        <v>673</v>
      </c>
      <c r="D24" s="294">
        <v>21</v>
      </c>
      <c r="E24" s="294">
        <v>21</v>
      </c>
      <c r="F24" s="294">
        <v>109</v>
      </c>
      <c r="G24" s="311" t="s">
        <v>114</v>
      </c>
      <c r="H24" s="311" t="s">
        <v>114</v>
      </c>
      <c r="I24" s="149" t="s">
        <v>953</v>
      </c>
    </row>
    <row r="25" spans="1:9" ht="13.5" customHeight="1">
      <c r="A25" s="322" t="s">
        <v>447</v>
      </c>
      <c r="B25" s="159">
        <v>116</v>
      </c>
      <c r="C25" s="160">
        <v>113</v>
      </c>
      <c r="D25" s="160">
        <v>3</v>
      </c>
      <c r="E25" s="160">
        <v>3</v>
      </c>
      <c r="F25" s="160">
        <v>25</v>
      </c>
      <c r="G25" s="323" t="s">
        <v>114</v>
      </c>
      <c r="H25" s="323" t="s">
        <v>114</v>
      </c>
      <c r="I25" s="324"/>
    </row>
    <row r="26" spans="1:9" ht="13.5" customHeight="1">
      <c r="A26" s="325" t="s">
        <v>15</v>
      </c>
      <c r="B26" s="162"/>
      <c r="C26" s="163"/>
      <c r="D26" s="163"/>
      <c r="E26" s="164">
        <f>SUM(E19:E25)</f>
        <v>237</v>
      </c>
      <c r="F26" s="165"/>
      <c r="G26" s="164">
        <f>SUM(G19:G25)</f>
        <v>5680</v>
      </c>
      <c r="H26" s="164">
        <f>SUM(H19:H25)</f>
        <v>4952</v>
      </c>
      <c r="I26" s="166"/>
    </row>
    <row r="27" ht="10.5">
      <c r="A27" s="121" t="s">
        <v>60</v>
      </c>
    </row>
    <row r="28" ht="10.5">
      <c r="A28" s="121" t="s">
        <v>62</v>
      </c>
    </row>
    <row r="29" ht="10.5">
      <c r="A29" s="121" t="s">
        <v>49</v>
      </c>
    </row>
    <row r="30" ht="10.5">
      <c r="A30" s="121" t="s">
        <v>48</v>
      </c>
    </row>
    <row r="31" ht="9.75" customHeight="1"/>
    <row r="32" ht="14.25">
      <c r="A32" s="133" t="s">
        <v>13</v>
      </c>
    </row>
    <row r="33" spans="9:10" ht="10.5">
      <c r="I33" s="122" t="s">
        <v>12</v>
      </c>
      <c r="J33" s="122"/>
    </row>
    <row r="34" spans="1:9" ht="13.5" customHeight="1">
      <c r="A34" s="789" t="s">
        <v>14</v>
      </c>
      <c r="B34" s="791" t="s">
        <v>43</v>
      </c>
      <c r="C34" s="793" t="s">
        <v>44</v>
      </c>
      <c r="D34" s="793" t="s">
        <v>45</v>
      </c>
      <c r="E34" s="799" t="s">
        <v>46</v>
      </c>
      <c r="F34" s="793" t="s">
        <v>55</v>
      </c>
      <c r="G34" s="793" t="s">
        <v>11</v>
      </c>
      <c r="H34" s="799" t="s">
        <v>42</v>
      </c>
      <c r="I34" s="797" t="s">
        <v>8</v>
      </c>
    </row>
    <row r="35" spans="1:9" ht="13.5" customHeight="1" thickBot="1">
      <c r="A35" s="790"/>
      <c r="B35" s="792"/>
      <c r="C35" s="794"/>
      <c r="D35" s="794"/>
      <c r="E35" s="800"/>
      <c r="F35" s="805"/>
      <c r="G35" s="805"/>
      <c r="H35" s="801"/>
      <c r="I35" s="798"/>
    </row>
    <row r="36" spans="1:9" ht="13.5" customHeight="1" thickTop="1">
      <c r="A36" s="289" t="s">
        <v>446</v>
      </c>
      <c r="B36" s="146">
        <v>4053</v>
      </c>
      <c r="C36" s="147">
        <v>3923</v>
      </c>
      <c r="D36" s="147">
        <v>129</v>
      </c>
      <c r="E36" s="147">
        <v>129</v>
      </c>
      <c r="F36" s="147">
        <v>76</v>
      </c>
      <c r="G36" s="147">
        <v>5144</v>
      </c>
      <c r="H36" s="147">
        <v>209</v>
      </c>
      <c r="I36" s="149" t="s">
        <v>377</v>
      </c>
    </row>
    <row r="37" spans="1:9" ht="13.5" customHeight="1">
      <c r="A37" s="290" t="s">
        <v>445</v>
      </c>
      <c r="B37" s="155">
        <v>2207</v>
      </c>
      <c r="C37" s="156">
        <v>2133</v>
      </c>
      <c r="D37" s="156">
        <v>73</v>
      </c>
      <c r="E37" s="156">
        <v>73</v>
      </c>
      <c r="F37" s="310" t="s">
        <v>114</v>
      </c>
      <c r="G37" s="156">
        <v>124</v>
      </c>
      <c r="H37" s="156">
        <v>7</v>
      </c>
      <c r="I37" s="157"/>
    </row>
    <row r="38" spans="1:9" ht="13.5" customHeight="1">
      <c r="A38" s="290" t="s">
        <v>444</v>
      </c>
      <c r="B38" s="155">
        <v>12495</v>
      </c>
      <c r="C38" s="156">
        <v>12228</v>
      </c>
      <c r="D38" s="156">
        <v>267</v>
      </c>
      <c r="E38" s="156">
        <v>267</v>
      </c>
      <c r="F38" s="168">
        <v>3040</v>
      </c>
      <c r="G38" s="310" t="s">
        <v>114</v>
      </c>
      <c r="H38" s="310" t="s">
        <v>114</v>
      </c>
      <c r="I38" s="149" t="s">
        <v>853</v>
      </c>
    </row>
    <row r="39" spans="1:9" ht="13.5" customHeight="1">
      <c r="A39" s="290" t="s">
        <v>443</v>
      </c>
      <c r="B39" s="155">
        <v>66</v>
      </c>
      <c r="C39" s="156">
        <v>64</v>
      </c>
      <c r="D39" s="156">
        <v>2</v>
      </c>
      <c r="E39" s="156">
        <v>2</v>
      </c>
      <c r="F39" s="310" t="s">
        <v>114</v>
      </c>
      <c r="G39" s="310" t="s">
        <v>114</v>
      </c>
      <c r="H39" s="310" t="s">
        <v>114</v>
      </c>
      <c r="I39" s="157"/>
    </row>
    <row r="40" spans="1:9" ht="13.5" customHeight="1">
      <c r="A40" s="290" t="s">
        <v>442</v>
      </c>
      <c r="B40" s="155">
        <v>16</v>
      </c>
      <c r="C40" s="156">
        <v>11</v>
      </c>
      <c r="D40" s="156">
        <v>5</v>
      </c>
      <c r="E40" s="156">
        <v>5</v>
      </c>
      <c r="F40" s="310" t="s">
        <v>114</v>
      </c>
      <c r="G40" s="310" t="s">
        <v>114</v>
      </c>
      <c r="H40" s="310" t="s">
        <v>114</v>
      </c>
      <c r="I40" s="157"/>
    </row>
    <row r="41" spans="1:9" ht="13.5" customHeight="1">
      <c r="A41" s="290" t="s">
        <v>441</v>
      </c>
      <c r="B41" s="155">
        <v>262</v>
      </c>
      <c r="C41" s="156">
        <v>234</v>
      </c>
      <c r="D41" s="156">
        <v>28</v>
      </c>
      <c r="E41" s="156">
        <v>28</v>
      </c>
      <c r="F41" s="310" t="s">
        <v>114</v>
      </c>
      <c r="G41" s="310" t="s">
        <v>114</v>
      </c>
      <c r="H41" s="310" t="s">
        <v>114</v>
      </c>
      <c r="I41" s="157"/>
    </row>
    <row r="42" spans="1:9" ht="13.5" customHeight="1">
      <c r="A42" s="290" t="s">
        <v>440</v>
      </c>
      <c r="B42" s="155">
        <v>190840</v>
      </c>
      <c r="C42" s="156">
        <v>184041</v>
      </c>
      <c r="D42" s="156">
        <v>6799</v>
      </c>
      <c r="E42" s="156">
        <v>6799</v>
      </c>
      <c r="F42" s="262">
        <v>1283</v>
      </c>
      <c r="G42" s="326" t="s">
        <v>114</v>
      </c>
      <c r="H42" s="327" t="s">
        <v>114</v>
      </c>
      <c r="I42" s="172" t="s">
        <v>869</v>
      </c>
    </row>
    <row r="43" spans="1:9" ht="13.5" customHeight="1">
      <c r="A43" s="290" t="s">
        <v>439</v>
      </c>
      <c r="B43" s="155">
        <v>281</v>
      </c>
      <c r="C43" s="156">
        <v>164</v>
      </c>
      <c r="D43" s="156">
        <v>117</v>
      </c>
      <c r="E43" s="156">
        <v>20</v>
      </c>
      <c r="F43" s="310" t="s">
        <v>114</v>
      </c>
      <c r="G43" s="310" t="s">
        <v>114</v>
      </c>
      <c r="H43" s="310" t="s">
        <v>114</v>
      </c>
      <c r="I43" s="296"/>
    </row>
    <row r="44" spans="1:9" ht="13.5" customHeight="1">
      <c r="A44" s="322" t="s">
        <v>438</v>
      </c>
      <c r="B44" s="159">
        <v>473</v>
      </c>
      <c r="C44" s="160">
        <v>464</v>
      </c>
      <c r="D44" s="176">
        <v>9</v>
      </c>
      <c r="E44" s="160">
        <v>839</v>
      </c>
      <c r="F44" s="323" t="s">
        <v>114</v>
      </c>
      <c r="G44" s="323" t="s">
        <v>114</v>
      </c>
      <c r="H44" s="323" t="s">
        <v>114</v>
      </c>
      <c r="I44" s="324" t="s">
        <v>89</v>
      </c>
    </row>
    <row r="45" spans="1:9" ht="13.5" customHeight="1">
      <c r="A45" s="138" t="s">
        <v>16</v>
      </c>
      <c r="B45" s="162"/>
      <c r="C45" s="163"/>
      <c r="D45" s="163"/>
      <c r="E45" s="164">
        <f>SUM(E36:E44)</f>
        <v>8162</v>
      </c>
      <c r="F45" s="165"/>
      <c r="G45" s="164">
        <f>SUM(G36:G44)</f>
        <v>5268</v>
      </c>
      <c r="H45" s="164">
        <f>SUM(H36:H44)</f>
        <v>216</v>
      </c>
      <c r="I45" s="174"/>
    </row>
    <row r="46" ht="9.75" customHeight="1">
      <c r="A46" s="175"/>
    </row>
    <row r="47" ht="14.25">
      <c r="A47" s="133" t="s">
        <v>56</v>
      </c>
    </row>
    <row r="48" ht="10.5">
      <c r="J48" s="122" t="s">
        <v>12</v>
      </c>
    </row>
    <row r="49" spans="1:10" ht="13.5" customHeight="1">
      <c r="A49" s="795" t="s">
        <v>17</v>
      </c>
      <c r="B49" s="791" t="s">
        <v>19</v>
      </c>
      <c r="C49" s="793" t="s">
        <v>47</v>
      </c>
      <c r="D49" s="793" t="s">
        <v>20</v>
      </c>
      <c r="E49" s="793" t="s">
        <v>21</v>
      </c>
      <c r="F49" s="793" t="s">
        <v>22</v>
      </c>
      <c r="G49" s="799" t="s">
        <v>23</v>
      </c>
      <c r="H49" s="799" t="s">
        <v>24</v>
      </c>
      <c r="I49" s="799" t="s">
        <v>59</v>
      </c>
      <c r="J49" s="797" t="s">
        <v>8</v>
      </c>
    </row>
    <row r="50" spans="1:10" ht="13.5" customHeight="1" thickBot="1">
      <c r="A50" s="796"/>
      <c r="B50" s="792"/>
      <c r="C50" s="794"/>
      <c r="D50" s="794"/>
      <c r="E50" s="794"/>
      <c r="F50" s="794"/>
      <c r="G50" s="800"/>
      <c r="H50" s="800"/>
      <c r="I50" s="801"/>
      <c r="J50" s="798"/>
    </row>
    <row r="51" spans="1:10" ht="13.5" customHeight="1" thickTop="1">
      <c r="A51" s="289" t="s">
        <v>437</v>
      </c>
      <c r="B51" s="146">
        <v>0</v>
      </c>
      <c r="C51" s="147">
        <v>21</v>
      </c>
      <c r="D51" s="147">
        <v>5</v>
      </c>
      <c r="E51" s="309" t="s">
        <v>114</v>
      </c>
      <c r="F51" s="309" t="s">
        <v>114</v>
      </c>
      <c r="G51" s="309" t="s">
        <v>114</v>
      </c>
      <c r="H51" s="309" t="s">
        <v>114</v>
      </c>
      <c r="I51" s="328" t="s">
        <v>114</v>
      </c>
      <c r="J51" s="329"/>
    </row>
    <row r="52" spans="1:10" ht="13.5" customHeight="1">
      <c r="A52" s="177" t="s">
        <v>18</v>
      </c>
      <c r="B52" s="178"/>
      <c r="C52" s="165"/>
      <c r="D52" s="164">
        <f>SUM(D51)</f>
        <v>5</v>
      </c>
      <c r="E52" s="245" t="s">
        <v>114</v>
      </c>
      <c r="F52" s="245" t="s">
        <v>114</v>
      </c>
      <c r="G52" s="245" t="s">
        <v>114</v>
      </c>
      <c r="H52" s="245" t="s">
        <v>114</v>
      </c>
      <c r="I52" s="245" t="s">
        <v>114</v>
      </c>
      <c r="J52" s="166"/>
    </row>
    <row r="53" ht="10.5">
      <c r="A53" s="121" t="s">
        <v>61</v>
      </c>
    </row>
    <row r="54" ht="9.75" customHeight="1"/>
    <row r="55" ht="14.25">
      <c r="A55" s="133" t="s">
        <v>39</v>
      </c>
    </row>
    <row r="56" ht="10.5">
      <c r="D56" s="122" t="s">
        <v>12</v>
      </c>
    </row>
    <row r="57" spans="1:4" ht="21.75" thickBot="1">
      <c r="A57" s="179" t="s">
        <v>34</v>
      </c>
      <c r="B57" s="180" t="s">
        <v>69</v>
      </c>
      <c r="C57" s="181" t="s">
        <v>70</v>
      </c>
      <c r="D57" s="182" t="s">
        <v>50</v>
      </c>
    </row>
    <row r="58" spans="1:4" ht="13.5" customHeight="1" thickTop="1">
      <c r="A58" s="183" t="s">
        <v>35</v>
      </c>
      <c r="B58" s="146">
        <v>825</v>
      </c>
      <c r="C58" s="147">
        <v>878</v>
      </c>
      <c r="D58" s="167">
        <f>SUM(C58-B58)</f>
        <v>53</v>
      </c>
    </row>
    <row r="59" spans="1:4" ht="13.5" customHeight="1">
      <c r="A59" s="184" t="s">
        <v>36</v>
      </c>
      <c r="B59" s="155">
        <v>67</v>
      </c>
      <c r="C59" s="156">
        <v>67</v>
      </c>
      <c r="D59" s="157">
        <f>SUM(C59-B59)</f>
        <v>0</v>
      </c>
    </row>
    <row r="60" spans="1:4" ht="13.5" customHeight="1">
      <c r="A60" s="185" t="s">
        <v>37</v>
      </c>
      <c r="B60" s="159">
        <v>1140</v>
      </c>
      <c r="C60" s="160">
        <v>1155</v>
      </c>
      <c r="D60" s="161">
        <f>SUM(C60-B60)</f>
        <v>15</v>
      </c>
    </row>
    <row r="61" spans="1:4" ht="13.5" customHeight="1">
      <c r="A61" s="186" t="s">
        <v>38</v>
      </c>
      <c r="B61" s="330">
        <f>SUM(B58:B60)</f>
        <v>2032</v>
      </c>
      <c r="C61" s="164">
        <f>SUM(C58:C60)</f>
        <v>2100</v>
      </c>
      <c r="D61" s="331">
        <f>SUM(D58:D60)</f>
        <v>68</v>
      </c>
    </row>
    <row r="62" spans="1:4" ht="10.5">
      <c r="A62" s="121" t="s">
        <v>58</v>
      </c>
      <c r="B62" s="188"/>
      <c r="C62" s="188"/>
      <c r="D62" s="188"/>
    </row>
    <row r="63" spans="1:4" ht="9.75" customHeight="1">
      <c r="A63" s="189"/>
      <c r="B63" s="188"/>
      <c r="C63" s="188"/>
      <c r="D63" s="188"/>
    </row>
    <row r="64" ht="14.25">
      <c r="A64" s="133" t="s">
        <v>57</v>
      </c>
    </row>
    <row r="65" ht="10.5" customHeight="1">
      <c r="A65" s="133"/>
    </row>
    <row r="66" spans="1:11" ht="21.75" thickBot="1">
      <c r="A66" s="179" t="s">
        <v>33</v>
      </c>
      <c r="B66" s="180" t="s">
        <v>69</v>
      </c>
      <c r="C66" s="181" t="s">
        <v>70</v>
      </c>
      <c r="D66" s="181" t="s">
        <v>50</v>
      </c>
      <c r="E66" s="190" t="s">
        <v>31</v>
      </c>
      <c r="F66" s="182" t="s">
        <v>32</v>
      </c>
      <c r="G66" s="807" t="s">
        <v>40</v>
      </c>
      <c r="H66" s="808"/>
      <c r="I66" s="180" t="s">
        <v>69</v>
      </c>
      <c r="J66" s="181" t="s">
        <v>70</v>
      </c>
      <c r="K66" s="182" t="s">
        <v>50</v>
      </c>
    </row>
    <row r="67" spans="1:11" ht="13.5" customHeight="1" thickTop="1">
      <c r="A67" s="183" t="s">
        <v>25</v>
      </c>
      <c r="B67" s="191">
        <v>4.26</v>
      </c>
      <c r="C67" s="192">
        <v>6.13</v>
      </c>
      <c r="D67" s="192">
        <f aca="true" t="shared" si="0" ref="D67:D72">SUM(C67-B67)</f>
        <v>1.87</v>
      </c>
      <c r="E67" s="193">
        <v>-15</v>
      </c>
      <c r="F67" s="194">
        <v>-20</v>
      </c>
      <c r="G67" s="841" t="s">
        <v>76</v>
      </c>
      <c r="H67" s="842"/>
      <c r="I67" s="195" t="s">
        <v>73</v>
      </c>
      <c r="J67" s="196" t="s">
        <v>73</v>
      </c>
      <c r="K67" s="197" t="s">
        <v>73</v>
      </c>
    </row>
    <row r="68" spans="1:11" ht="13.5" customHeight="1">
      <c r="A68" s="184" t="s">
        <v>26</v>
      </c>
      <c r="B68" s="198">
        <v>10.25</v>
      </c>
      <c r="C68" s="199">
        <v>14.57</v>
      </c>
      <c r="D68" s="199">
        <f t="shared" si="0"/>
        <v>4.32</v>
      </c>
      <c r="E68" s="200">
        <v>-20</v>
      </c>
      <c r="F68" s="201">
        <v>-40</v>
      </c>
      <c r="G68" s="802" t="s">
        <v>77</v>
      </c>
      <c r="H68" s="803"/>
      <c r="I68" s="198" t="s">
        <v>73</v>
      </c>
      <c r="J68" s="202" t="s">
        <v>73</v>
      </c>
      <c r="K68" s="203" t="s">
        <v>73</v>
      </c>
    </row>
    <row r="69" spans="1:11" ht="13.5" customHeight="1">
      <c r="A69" s="184" t="s">
        <v>27</v>
      </c>
      <c r="B69" s="204">
        <v>11.9</v>
      </c>
      <c r="C69" s="202">
        <v>11.8</v>
      </c>
      <c r="D69" s="199">
        <f t="shared" si="0"/>
        <v>-0.09999999999999964</v>
      </c>
      <c r="E69" s="205">
        <v>25</v>
      </c>
      <c r="F69" s="206">
        <v>35</v>
      </c>
      <c r="G69" s="802" t="s">
        <v>80</v>
      </c>
      <c r="H69" s="803"/>
      <c r="I69" s="198" t="s">
        <v>73</v>
      </c>
      <c r="J69" s="202" t="s">
        <v>73</v>
      </c>
      <c r="K69" s="203" t="s">
        <v>73</v>
      </c>
    </row>
    <row r="70" spans="1:11" ht="13.5" customHeight="1">
      <c r="A70" s="184" t="s">
        <v>28</v>
      </c>
      <c r="B70" s="207">
        <v>63.3</v>
      </c>
      <c r="C70" s="202">
        <v>65.8</v>
      </c>
      <c r="D70" s="199">
        <f t="shared" si="0"/>
        <v>2.5</v>
      </c>
      <c r="E70" s="205">
        <v>350</v>
      </c>
      <c r="F70" s="208"/>
      <c r="G70" s="802"/>
      <c r="H70" s="803"/>
      <c r="I70" s="198"/>
      <c r="J70" s="202"/>
      <c r="K70" s="203"/>
    </row>
    <row r="71" spans="1:11" ht="13.5" customHeight="1">
      <c r="A71" s="184" t="s">
        <v>29</v>
      </c>
      <c r="B71" s="209">
        <v>0.55</v>
      </c>
      <c r="C71" s="199">
        <v>0.53</v>
      </c>
      <c r="D71" s="199">
        <f t="shared" si="0"/>
        <v>-0.020000000000000018</v>
      </c>
      <c r="E71" s="210"/>
      <c r="F71" s="211"/>
      <c r="G71" s="802"/>
      <c r="H71" s="803"/>
      <c r="I71" s="198"/>
      <c r="J71" s="202"/>
      <c r="K71" s="203"/>
    </row>
    <row r="72" spans="1:11" ht="13.5" customHeight="1">
      <c r="A72" s="212" t="s">
        <v>30</v>
      </c>
      <c r="B72" s="213">
        <v>85.9</v>
      </c>
      <c r="C72" s="214">
        <v>81.8</v>
      </c>
      <c r="D72" s="305">
        <f t="shared" si="0"/>
        <v>-4.1000000000000085</v>
      </c>
      <c r="E72" s="215"/>
      <c r="F72" s="216"/>
      <c r="G72" s="839"/>
      <c r="H72" s="840"/>
      <c r="I72" s="217"/>
      <c r="J72" s="214"/>
      <c r="K72" s="218"/>
    </row>
    <row r="73" ht="10.5">
      <c r="A73" s="121" t="s">
        <v>64</v>
      </c>
    </row>
    <row r="74" ht="10.5">
      <c r="A74" s="121" t="s">
        <v>65</v>
      </c>
    </row>
    <row r="75" ht="10.5">
      <c r="A75" s="121" t="s">
        <v>63</v>
      </c>
    </row>
    <row r="76" ht="10.5" customHeight="1">
      <c r="A76" s="121" t="s">
        <v>68</v>
      </c>
    </row>
  </sheetData>
  <sheetProtection/>
  <mergeCells count="43">
    <mergeCell ref="H17:H18"/>
    <mergeCell ref="G8:G9"/>
    <mergeCell ref="F8:F9"/>
    <mergeCell ref="G66:H66"/>
    <mergeCell ref="G72:H72"/>
    <mergeCell ref="G71:H71"/>
    <mergeCell ref="G70:H70"/>
    <mergeCell ref="G69:H69"/>
    <mergeCell ref="G68:H68"/>
    <mergeCell ref="G67:H67"/>
    <mergeCell ref="C8:C9"/>
    <mergeCell ref="D17:D18"/>
    <mergeCell ref="E17:E18"/>
    <mergeCell ref="E8:E9"/>
    <mergeCell ref="A8:A9"/>
    <mergeCell ref="H8:H9"/>
    <mergeCell ref="A17:A18"/>
    <mergeCell ref="B17:B18"/>
    <mergeCell ref="C17:C18"/>
    <mergeCell ref="B8:B9"/>
    <mergeCell ref="I17:I18"/>
    <mergeCell ref="D8:D9"/>
    <mergeCell ref="F17:F18"/>
    <mergeCell ref="H34:H35"/>
    <mergeCell ref="I34:I35"/>
    <mergeCell ref="G34:G35"/>
    <mergeCell ref="F34:F35"/>
    <mergeCell ref="D34:D35"/>
    <mergeCell ref="E34:E35"/>
    <mergeCell ref="G17:G18"/>
    <mergeCell ref="D49:D50"/>
    <mergeCell ref="E49:E50"/>
    <mergeCell ref="H49:H50"/>
    <mergeCell ref="J49:J50"/>
    <mergeCell ref="F49:F50"/>
    <mergeCell ref="G49:G50"/>
    <mergeCell ref="I49:I50"/>
    <mergeCell ref="A34:A35"/>
    <mergeCell ref="B34:B35"/>
    <mergeCell ref="C34:C35"/>
    <mergeCell ref="A49:A50"/>
    <mergeCell ref="B49:B50"/>
    <mergeCell ref="C49:C50"/>
  </mergeCells>
  <printOptions/>
  <pageMargins left="0.4330708661417323" right="0.3937007874015748" top="0.5905511811023623" bottom="0.31496062992125984" header="0.4330708661417323" footer="0.1968503937007874"/>
  <pageSetup horizontalDpi="300" verticalDpi="300" orientation="portrait" paperSize="9" scale="83"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37.xml><?xml version="1.0" encoding="utf-8"?>
<worksheet xmlns="http://schemas.openxmlformats.org/spreadsheetml/2006/main" xmlns:r="http://schemas.openxmlformats.org/officeDocument/2006/relationships">
  <dimension ref="A1:M76"/>
  <sheetViews>
    <sheetView view="pageBreakPreview" zoomScale="110" zoomScaleSheetLayoutView="110" zoomScalePageLayoutView="0" workbookViewId="0" topLeftCell="A1">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421</v>
      </c>
      <c r="B4" s="124"/>
      <c r="G4" s="125" t="s">
        <v>51</v>
      </c>
      <c r="H4" s="126" t="s">
        <v>52</v>
      </c>
      <c r="I4" s="127" t="s">
        <v>53</v>
      </c>
      <c r="J4" s="128" t="s">
        <v>54</v>
      </c>
    </row>
    <row r="5" spans="7:10" ht="13.5" customHeight="1" thickTop="1">
      <c r="G5" s="129">
        <v>769</v>
      </c>
      <c r="H5" s="130">
        <v>1074</v>
      </c>
      <c r="I5" s="131">
        <v>160</v>
      </c>
      <c r="J5" s="132">
        <v>2003</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3128</v>
      </c>
      <c r="C10" s="136">
        <v>2861</v>
      </c>
      <c r="D10" s="136">
        <v>267</v>
      </c>
      <c r="E10" s="136">
        <v>249</v>
      </c>
      <c r="F10" s="136">
        <v>9</v>
      </c>
      <c r="G10" s="136">
        <v>3940</v>
      </c>
      <c r="H10" s="137"/>
    </row>
    <row r="11" spans="1:8" ht="13.5" customHeight="1">
      <c r="A11" s="169"/>
      <c r="B11" s="306"/>
      <c r="C11" s="307"/>
      <c r="D11" s="307"/>
      <c r="E11" s="307"/>
      <c r="F11" s="307"/>
      <c r="G11" s="307"/>
      <c r="H11" s="308"/>
    </row>
    <row r="12" spans="1:8" ht="13.5" customHeight="1">
      <c r="A12" s="138" t="s">
        <v>420</v>
      </c>
      <c r="B12" s="139">
        <v>3128</v>
      </c>
      <c r="C12" s="140">
        <v>2861</v>
      </c>
      <c r="D12" s="140">
        <v>267</v>
      </c>
      <c r="E12" s="140">
        <v>249</v>
      </c>
      <c r="F12" s="141"/>
      <c r="G12" s="140">
        <v>3940</v>
      </c>
      <c r="H12" s="142"/>
    </row>
    <row r="13" spans="1:8" ht="13.5" customHeight="1">
      <c r="A13" s="143" t="s">
        <v>66</v>
      </c>
      <c r="B13" s="144"/>
      <c r="C13" s="144"/>
      <c r="D13" s="144"/>
      <c r="E13" s="144"/>
      <c r="F13" s="144"/>
      <c r="G13" s="144"/>
      <c r="H13" s="145"/>
    </row>
    <row r="14" ht="9.75" customHeight="1"/>
    <row r="15" ht="14.25">
      <c r="A15" s="133" t="s">
        <v>10</v>
      </c>
    </row>
    <row r="16" spans="9:12" ht="10.5">
      <c r="I16" s="122" t="s">
        <v>12</v>
      </c>
      <c r="K16" s="122"/>
      <c r="L16" s="122"/>
    </row>
    <row r="17" spans="1:9" ht="13.5" customHeight="1">
      <c r="A17" s="789" t="s">
        <v>0</v>
      </c>
      <c r="B17" s="791" t="s">
        <v>43</v>
      </c>
      <c r="C17" s="793" t="s">
        <v>44</v>
      </c>
      <c r="D17" s="793" t="s">
        <v>45</v>
      </c>
      <c r="E17" s="799" t="s">
        <v>46</v>
      </c>
      <c r="F17" s="793" t="s">
        <v>55</v>
      </c>
      <c r="G17" s="793" t="s">
        <v>11</v>
      </c>
      <c r="H17" s="799" t="s">
        <v>41</v>
      </c>
      <c r="I17" s="797" t="s">
        <v>8</v>
      </c>
    </row>
    <row r="18" spans="1:9" ht="13.5" customHeight="1" thickBot="1">
      <c r="A18" s="790"/>
      <c r="B18" s="792"/>
      <c r="C18" s="794"/>
      <c r="D18" s="794"/>
      <c r="E18" s="800"/>
      <c r="F18" s="805"/>
      <c r="G18" s="805"/>
      <c r="H18" s="801"/>
      <c r="I18" s="798"/>
    </row>
    <row r="19" spans="1:9" ht="13.5" customHeight="1" thickTop="1">
      <c r="A19" s="134" t="s">
        <v>243</v>
      </c>
      <c r="B19" s="146">
        <v>634</v>
      </c>
      <c r="C19" s="147">
        <v>555</v>
      </c>
      <c r="D19" s="147">
        <v>79</v>
      </c>
      <c r="E19" s="309" t="s">
        <v>114</v>
      </c>
      <c r="F19" s="147">
        <v>29</v>
      </c>
      <c r="G19" s="309" t="s">
        <v>188</v>
      </c>
      <c r="H19" s="309" t="s">
        <v>188</v>
      </c>
      <c r="I19" s="149"/>
    </row>
    <row r="20" spans="1:9" ht="13.5" customHeight="1">
      <c r="A20" s="154" t="s">
        <v>419</v>
      </c>
      <c r="B20" s="155">
        <v>11</v>
      </c>
      <c r="C20" s="156">
        <v>0</v>
      </c>
      <c r="D20" s="156">
        <v>11</v>
      </c>
      <c r="E20" s="310" t="s">
        <v>188</v>
      </c>
      <c r="F20" s="156">
        <v>1</v>
      </c>
      <c r="G20" s="310" t="s">
        <v>188</v>
      </c>
      <c r="H20" s="310" t="s">
        <v>188</v>
      </c>
      <c r="I20" s="157"/>
    </row>
    <row r="21" spans="1:9" ht="13.5" customHeight="1">
      <c r="A21" s="154" t="s">
        <v>418</v>
      </c>
      <c r="B21" s="155">
        <v>364</v>
      </c>
      <c r="C21" s="156">
        <v>346</v>
      </c>
      <c r="D21" s="156">
        <v>18</v>
      </c>
      <c r="E21" s="310" t="s">
        <v>188</v>
      </c>
      <c r="F21" s="156">
        <v>75</v>
      </c>
      <c r="G21" s="310" t="s">
        <v>188</v>
      </c>
      <c r="H21" s="310" t="s">
        <v>188</v>
      </c>
      <c r="I21" s="157"/>
    </row>
    <row r="22" spans="1:9" ht="13.5" customHeight="1">
      <c r="A22" s="230" t="s">
        <v>417</v>
      </c>
      <c r="B22" s="293">
        <v>67</v>
      </c>
      <c r="C22" s="294">
        <v>61</v>
      </c>
      <c r="D22" s="294">
        <v>6</v>
      </c>
      <c r="E22" s="311" t="s">
        <v>188</v>
      </c>
      <c r="F22" s="294">
        <v>21</v>
      </c>
      <c r="G22" s="311" t="s">
        <v>188</v>
      </c>
      <c r="H22" s="311" t="s">
        <v>188</v>
      </c>
      <c r="I22" s="234"/>
    </row>
    <row r="23" spans="1:9" ht="13.5" customHeight="1">
      <c r="A23" s="154" t="s">
        <v>79</v>
      </c>
      <c r="B23" s="155">
        <v>184</v>
      </c>
      <c r="C23" s="156">
        <v>177</v>
      </c>
      <c r="D23" s="156">
        <v>7</v>
      </c>
      <c r="E23" s="156">
        <v>8</v>
      </c>
      <c r="F23" s="156">
        <v>91</v>
      </c>
      <c r="G23" s="156">
        <v>270</v>
      </c>
      <c r="H23" s="156">
        <v>177</v>
      </c>
      <c r="I23" s="157"/>
    </row>
    <row r="24" spans="1:9" ht="13.5" customHeight="1">
      <c r="A24" s="312" t="s">
        <v>77</v>
      </c>
      <c r="B24" s="313">
        <v>131</v>
      </c>
      <c r="C24" s="300">
        <v>123</v>
      </c>
      <c r="D24" s="300">
        <v>8</v>
      </c>
      <c r="E24" s="300">
        <v>8</v>
      </c>
      <c r="F24" s="300">
        <v>90</v>
      </c>
      <c r="G24" s="300">
        <v>907</v>
      </c>
      <c r="H24" s="300">
        <v>848</v>
      </c>
      <c r="I24" s="314"/>
    </row>
    <row r="25" spans="1:9" ht="13.5" customHeight="1">
      <c r="A25" s="138" t="s">
        <v>15</v>
      </c>
      <c r="B25" s="162"/>
      <c r="C25" s="163"/>
      <c r="D25" s="163"/>
      <c r="E25" s="164">
        <v>15</v>
      </c>
      <c r="F25" s="165"/>
      <c r="G25" s="164">
        <v>1177</v>
      </c>
      <c r="H25" s="164">
        <v>1025</v>
      </c>
      <c r="I25" s="166"/>
    </row>
    <row r="26" ht="10.5">
      <c r="A26" s="121" t="s">
        <v>60</v>
      </c>
    </row>
    <row r="27" ht="10.5">
      <c r="A27" s="121" t="s">
        <v>62</v>
      </c>
    </row>
    <row r="28" ht="10.5">
      <c r="A28" s="121" t="s">
        <v>49</v>
      </c>
    </row>
    <row r="29" ht="10.5">
      <c r="A29" s="121" t="s">
        <v>48</v>
      </c>
    </row>
    <row r="30" ht="9.75" customHeight="1"/>
    <row r="31" ht="14.25">
      <c r="A31" s="133" t="s">
        <v>13</v>
      </c>
    </row>
    <row r="32" spans="9:10" ht="10.5">
      <c r="I32" s="122" t="s">
        <v>12</v>
      </c>
      <c r="J32" s="122"/>
    </row>
    <row r="33" spans="1:9" ht="13.5" customHeight="1">
      <c r="A33" s="789" t="s">
        <v>14</v>
      </c>
      <c r="B33" s="791" t="s">
        <v>43</v>
      </c>
      <c r="C33" s="793" t="s">
        <v>44</v>
      </c>
      <c r="D33" s="793" t="s">
        <v>45</v>
      </c>
      <c r="E33" s="799" t="s">
        <v>46</v>
      </c>
      <c r="F33" s="793" t="s">
        <v>55</v>
      </c>
      <c r="G33" s="793" t="s">
        <v>11</v>
      </c>
      <c r="H33" s="799" t="s">
        <v>42</v>
      </c>
      <c r="I33" s="797" t="s">
        <v>8</v>
      </c>
    </row>
    <row r="34" spans="1:9" ht="13.5" customHeight="1" thickBot="1">
      <c r="A34" s="790"/>
      <c r="B34" s="792"/>
      <c r="C34" s="794"/>
      <c r="D34" s="794"/>
      <c r="E34" s="800"/>
      <c r="F34" s="805"/>
      <c r="G34" s="805"/>
      <c r="H34" s="801"/>
      <c r="I34" s="798"/>
    </row>
    <row r="35" spans="1:9" ht="13.5" customHeight="1" thickTop="1">
      <c r="A35" s="134" t="s">
        <v>160</v>
      </c>
      <c r="B35" s="146">
        <v>2207</v>
      </c>
      <c r="C35" s="147">
        <v>2133</v>
      </c>
      <c r="D35" s="147">
        <v>73</v>
      </c>
      <c r="E35" s="147">
        <v>73</v>
      </c>
      <c r="F35" s="147"/>
      <c r="G35" s="147">
        <v>124</v>
      </c>
      <c r="H35" s="40">
        <v>4</v>
      </c>
      <c r="I35" s="167"/>
    </row>
    <row r="36" spans="1:9" ht="13.5" customHeight="1">
      <c r="A36" s="230" t="s">
        <v>159</v>
      </c>
      <c r="B36" s="293">
        <v>4053</v>
      </c>
      <c r="C36" s="294">
        <v>3923</v>
      </c>
      <c r="D36" s="294">
        <v>129</v>
      </c>
      <c r="E36" s="294">
        <v>129</v>
      </c>
      <c r="F36" s="294">
        <v>76</v>
      </c>
      <c r="G36" s="294">
        <v>5144</v>
      </c>
      <c r="H36" s="232">
        <v>136</v>
      </c>
      <c r="I36" s="149" t="s">
        <v>377</v>
      </c>
    </row>
    <row r="37" spans="1:9" ht="13.5" customHeight="1">
      <c r="A37" s="154" t="s">
        <v>156</v>
      </c>
      <c r="B37" s="155">
        <v>16</v>
      </c>
      <c r="C37" s="156">
        <v>11</v>
      </c>
      <c r="D37" s="156">
        <v>5</v>
      </c>
      <c r="E37" s="156">
        <v>5</v>
      </c>
      <c r="F37" s="156"/>
      <c r="G37" s="156"/>
      <c r="H37" s="156"/>
      <c r="I37" s="157"/>
    </row>
    <row r="38" spans="1:9" ht="13.5" customHeight="1">
      <c r="A38" s="154" t="s">
        <v>154</v>
      </c>
      <c r="B38" s="155">
        <v>473</v>
      </c>
      <c r="C38" s="156">
        <v>464</v>
      </c>
      <c r="D38" s="156">
        <v>9</v>
      </c>
      <c r="E38" s="156">
        <v>839</v>
      </c>
      <c r="F38" s="156"/>
      <c r="G38" s="156"/>
      <c r="H38" s="156"/>
      <c r="I38" s="157" t="s">
        <v>89</v>
      </c>
    </row>
    <row r="39" spans="1:9" ht="13.5" customHeight="1">
      <c r="A39" s="169" t="s">
        <v>416</v>
      </c>
      <c r="B39" s="170">
        <v>262</v>
      </c>
      <c r="C39" s="171">
        <v>234</v>
      </c>
      <c r="D39" s="171">
        <v>28</v>
      </c>
      <c r="E39" s="171">
        <v>28</v>
      </c>
      <c r="F39" s="171"/>
      <c r="G39" s="156"/>
      <c r="H39" s="156"/>
      <c r="I39" s="157"/>
    </row>
    <row r="40" spans="1:9" ht="13.5" customHeight="1">
      <c r="A40" s="154" t="s">
        <v>415</v>
      </c>
      <c r="B40" s="155">
        <v>190840</v>
      </c>
      <c r="C40" s="156">
        <v>184041</v>
      </c>
      <c r="D40" s="156">
        <v>6799</v>
      </c>
      <c r="E40" s="156">
        <v>6799</v>
      </c>
      <c r="F40" s="156">
        <v>1283</v>
      </c>
      <c r="G40" s="171"/>
      <c r="H40" s="171"/>
      <c r="I40" s="172" t="s">
        <v>869</v>
      </c>
    </row>
    <row r="41" spans="1:9" ht="13.5" customHeight="1">
      <c r="A41" s="154" t="s">
        <v>90</v>
      </c>
      <c r="B41" s="155">
        <v>66</v>
      </c>
      <c r="C41" s="156">
        <v>64</v>
      </c>
      <c r="D41" s="156">
        <v>2</v>
      </c>
      <c r="E41" s="156">
        <v>2</v>
      </c>
      <c r="F41" s="156"/>
      <c r="G41" s="156"/>
      <c r="H41" s="156"/>
      <c r="I41" s="157"/>
    </row>
    <row r="42" spans="1:9" ht="13.5" customHeight="1">
      <c r="A42" s="230" t="s">
        <v>155</v>
      </c>
      <c r="B42" s="293">
        <v>12495</v>
      </c>
      <c r="C42" s="294">
        <v>12228</v>
      </c>
      <c r="D42" s="294">
        <v>267</v>
      </c>
      <c r="E42" s="294">
        <v>267</v>
      </c>
      <c r="F42" s="294">
        <v>3040</v>
      </c>
      <c r="G42" s="156"/>
      <c r="H42" s="156"/>
      <c r="I42" s="149" t="s">
        <v>853</v>
      </c>
    </row>
    <row r="43" spans="1:9" ht="13.5" customHeight="1">
      <c r="A43" s="158" t="s">
        <v>414</v>
      </c>
      <c r="B43" s="159">
        <v>281</v>
      </c>
      <c r="C43" s="160">
        <v>164</v>
      </c>
      <c r="D43" s="160">
        <v>117</v>
      </c>
      <c r="E43" s="160">
        <v>20</v>
      </c>
      <c r="F43" s="160"/>
      <c r="G43" s="160"/>
      <c r="H43" s="160"/>
      <c r="I43" s="161"/>
    </row>
    <row r="44" spans="1:9" ht="13.5" customHeight="1">
      <c r="A44" s="138" t="s">
        <v>16</v>
      </c>
      <c r="B44" s="162"/>
      <c r="C44" s="163"/>
      <c r="D44" s="163"/>
      <c r="E44" s="164">
        <v>79963</v>
      </c>
      <c r="F44" s="165"/>
      <c r="G44" s="164"/>
      <c r="H44" s="164"/>
      <c r="I44" s="174"/>
    </row>
    <row r="45" ht="9.75" customHeight="1">
      <c r="A45" s="175"/>
    </row>
    <row r="46" ht="14.25">
      <c r="A46" s="133" t="s">
        <v>56</v>
      </c>
    </row>
    <row r="47" ht="10.5">
      <c r="J47" s="122" t="s">
        <v>12</v>
      </c>
    </row>
    <row r="48" spans="1:10" ht="13.5" customHeight="1">
      <c r="A48" s="795" t="s">
        <v>17</v>
      </c>
      <c r="B48" s="791" t="s">
        <v>19</v>
      </c>
      <c r="C48" s="793" t="s">
        <v>47</v>
      </c>
      <c r="D48" s="793" t="s">
        <v>20</v>
      </c>
      <c r="E48" s="793" t="s">
        <v>21</v>
      </c>
      <c r="F48" s="793" t="s">
        <v>22</v>
      </c>
      <c r="G48" s="799" t="s">
        <v>23</v>
      </c>
      <c r="H48" s="799" t="s">
        <v>24</v>
      </c>
      <c r="I48" s="799" t="s">
        <v>59</v>
      </c>
      <c r="J48" s="797" t="s">
        <v>8</v>
      </c>
    </row>
    <row r="49" spans="1:10" ht="13.5" customHeight="1" thickBot="1">
      <c r="A49" s="796"/>
      <c r="B49" s="792"/>
      <c r="C49" s="794"/>
      <c r="D49" s="794"/>
      <c r="E49" s="794"/>
      <c r="F49" s="794"/>
      <c r="G49" s="800"/>
      <c r="H49" s="800"/>
      <c r="I49" s="801"/>
      <c r="J49" s="798"/>
    </row>
    <row r="50" spans="1:10" ht="13.5" customHeight="1" thickTop="1">
      <c r="A50" s="134" t="s">
        <v>413</v>
      </c>
      <c r="B50" s="146">
        <v>2</v>
      </c>
      <c r="C50" s="147">
        <v>57</v>
      </c>
      <c r="D50" s="147">
        <v>11</v>
      </c>
      <c r="E50" s="309" t="s">
        <v>114</v>
      </c>
      <c r="F50" s="309" t="s">
        <v>188</v>
      </c>
      <c r="G50" s="309" t="s">
        <v>188</v>
      </c>
      <c r="H50" s="309" t="s">
        <v>188</v>
      </c>
      <c r="I50" s="309" t="s">
        <v>188</v>
      </c>
      <c r="J50" s="296"/>
    </row>
    <row r="51" spans="1:10" ht="13.5" customHeight="1">
      <c r="A51" s="154"/>
      <c r="B51" s="155"/>
      <c r="C51" s="156"/>
      <c r="D51" s="156"/>
      <c r="E51" s="156"/>
      <c r="F51" s="156"/>
      <c r="G51" s="156"/>
      <c r="H51" s="156"/>
      <c r="I51" s="156"/>
      <c r="J51" s="157"/>
    </row>
    <row r="52" spans="1:10" ht="13.5" customHeight="1">
      <c r="A52" s="177" t="s">
        <v>18</v>
      </c>
      <c r="B52" s="178"/>
      <c r="C52" s="165"/>
      <c r="D52" s="164">
        <v>11</v>
      </c>
      <c r="E52" s="164"/>
      <c r="F52" s="164"/>
      <c r="G52" s="164"/>
      <c r="H52" s="164"/>
      <c r="I52" s="164"/>
      <c r="J52" s="166"/>
    </row>
    <row r="53" ht="10.5">
      <c r="A53" s="121" t="s">
        <v>61</v>
      </c>
    </row>
    <row r="54" ht="9.75" customHeight="1"/>
    <row r="55" ht="14.25">
      <c r="A55" s="133" t="s">
        <v>39</v>
      </c>
    </row>
    <row r="56" ht="10.5">
      <c r="D56" s="122" t="s">
        <v>12</v>
      </c>
    </row>
    <row r="57" spans="1:4" ht="21.75" thickBot="1">
      <c r="A57" s="179" t="s">
        <v>34</v>
      </c>
      <c r="B57" s="180" t="s">
        <v>69</v>
      </c>
      <c r="C57" s="181" t="s">
        <v>70</v>
      </c>
      <c r="D57" s="182" t="s">
        <v>50</v>
      </c>
    </row>
    <row r="58" spans="1:4" ht="13.5" customHeight="1" thickTop="1">
      <c r="A58" s="183" t="s">
        <v>35</v>
      </c>
      <c r="B58" s="146">
        <v>751</v>
      </c>
      <c r="C58" s="147">
        <v>756</v>
      </c>
      <c r="D58" s="167">
        <v>5</v>
      </c>
    </row>
    <row r="59" spans="1:4" ht="13.5" customHeight="1">
      <c r="A59" s="184" t="s">
        <v>36</v>
      </c>
      <c r="B59" s="155">
        <v>173</v>
      </c>
      <c r="C59" s="156">
        <v>174</v>
      </c>
      <c r="D59" s="157">
        <v>1</v>
      </c>
    </row>
    <row r="60" spans="1:4" ht="13.5" customHeight="1">
      <c r="A60" s="185" t="s">
        <v>37</v>
      </c>
      <c r="B60" s="159">
        <v>431</v>
      </c>
      <c r="C60" s="160">
        <v>427</v>
      </c>
      <c r="D60" s="161">
        <v>-4</v>
      </c>
    </row>
    <row r="61" spans="1:4" ht="13.5" customHeight="1">
      <c r="A61" s="186" t="s">
        <v>38</v>
      </c>
      <c r="B61" s="187">
        <v>1355</v>
      </c>
      <c r="C61" s="164">
        <v>1357</v>
      </c>
      <c r="D61" s="166">
        <v>2</v>
      </c>
    </row>
    <row r="62" spans="1:4" ht="10.5">
      <c r="A62" s="121" t="s">
        <v>58</v>
      </c>
      <c r="B62" s="188"/>
      <c r="C62" s="188"/>
      <c r="D62" s="188"/>
    </row>
    <row r="63" spans="1:4" ht="9.75" customHeight="1">
      <c r="A63" s="189"/>
      <c r="B63" s="188"/>
      <c r="C63" s="188"/>
      <c r="D63" s="188"/>
    </row>
    <row r="64" ht="14.25">
      <c r="A64" s="133" t="s">
        <v>57</v>
      </c>
    </row>
    <row r="65" ht="10.5" customHeight="1">
      <c r="A65" s="133"/>
    </row>
    <row r="66" spans="1:11" ht="21.75" thickBot="1">
      <c r="A66" s="179" t="s">
        <v>33</v>
      </c>
      <c r="B66" s="180" t="s">
        <v>69</v>
      </c>
      <c r="C66" s="181" t="s">
        <v>70</v>
      </c>
      <c r="D66" s="181" t="s">
        <v>50</v>
      </c>
      <c r="E66" s="190" t="s">
        <v>31</v>
      </c>
      <c r="F66" s="182" t="s">
        <v>32</v>
      </c>
      <c r="G66" s="807" t="s">
        <v>40</v>
      </c>
      <c r="H66" s="808"/>
      <c r="I66" s="180" t="s">
        <v>69</v>
      </c>
      <c r="J66" s="181" t="s">
        <v>70</v>
      </c>
      <c r="K66" s="182" t="s">
        <v>50</v>
      </c>
    </row>
    <row r="67" spans="1:11" ht="13.5" customHeight="1" thickTop="1">
      <c r="A67" s="183" t="s">
        <v>25</v>
      </c>
      <c r="B67" s="192">
        <v>8.53</v>
      </c>
      <c r="C67" s="192">
        <v>12.41</v>
      </c>
      <c r="D67" s="192">
        <f>SUM(C67-B67)</f>
        <v>3.880000000000001</v>
      </c>
      <c r="E67" s="193" t="s">
        <v>412</v>
      </c>
      <c r="F67" s="194" t="s">
        <v>147</v>
      </c>
      <c r="G67" s="811" t="s">
        <v>79</v>
      </c>
      <c r="H67" s="812"/>
      <c r="I67" s="195" t="s">
        <v>411</v>
      </c>
      <c r="J67" s="196" t="s">
        <v>411</v>
      </c>
      <c r="K67" s="197" t="s">
        <v>411</v>
      </c>
    </row>
    <row r="68" spans="1:11" ht="13.5" customHeight="1">
      <c r="A68" s="315" t="s">
        <v>26</v>
      </c>
      <c r="B68" s="199">
        <v>16.41</v>
      </c>
      <c r="C68" s="199">
        <v>18.84</v>
      </c>
      <c r="D68" s="199">
        <f>SUM(C68-B68)</f>
        <v>2.4299999999999997</v>
      </c>
      <c r="E68" s="200" t="s">
        <v>147</v>
      </c>
      <c r="F68" s="201" t="s">
        <v>145</v>
      </c>
      <c r="G68" s="802" t="s">
        <v>77</v>
      </c>
      <c r="H68" s="803"/>
      <c r="I68" s="198" t="s">
        <v>411</v>
      </c>
      <c r="J68" s="202" t="s">
        <v>411</v>
      </c>
      <c r="K68" s="203" t="s">
        <v>411</v>
      </c>
    </row>
    <row r="69" spans="1:11" ht="13.5" customHeight="1">
      <c r="A69" s="184" t="s">
        <v>27</v>
      </c>
      <c r="B69" s="202">
        <v>11.9</v>
      </c>
      <c r="C69" s="202">
        <v>13.1</v>
      </c>
      <c r="D69" s="202">
        <v>1.2</v>
      </c>
      <c r="E69" s="205">
        <v>25</v>
      </c>
      <c r="F69" s="206">
        <v>35</v>
      </c>
      <c r="G69" s="802"/>
      <c r="H69" s="803"/>
      <c r="I69" s="198"/>
      <c r="J69" s="202"/>
      <c r="K69" s="203"/>
    </row>
    <row r="70" spans="1:11" ht="13.5" customHeight="1">
      <c r="A70" s="184" t="s">
        <v>28</v>
      </c>
      <c r="B70" s="202">
        <v>53.4</v>
      </c>
      <c r="C70" s="202">
        <v>48.1</v>
      </c>
      <c r="D70" s="202">
        <v>-5.3</v>
      </c>
      <c r="E70" s="205">
        <v>350</v>
      </c>
      <c r="F70" s="208"/>
      <c r="G70" s="802"/>
      <c r="H70" s="803"/>
      <c r="I70" s="198"/>
      <c r="J70" s="202"/>
      <c r="K70" s="203"/>
    </row>
    <row r="71" spans="1:11" ht="13.5" customHeight="1">
      <c r="A71" s="184" t="s">
        <v>29</v>
      </c>
      <c r="B71" s="199">
        <v>0.41</v>
      </c>
      <c r="C71" s="199">
        <v>0.39</v>
      </c>
      <c r="D71" s="199">
        <v>-0.02</v>
      </c>
      <c r="E71" s="210"/>
      <c r="F71" s="211"/>
      <c r="G71" s="802"/>
      <c r="H71" s="803"/>
      <c r="I71" s="198"/>
      <c r="J71" s="202"/>
      <c r="K71" s="203"/>
    </row>
    <row r="72" spans="1:11" ht="13.5" customHeight="1">
      <c r="A72" s="212" t="s">
        <v>30</v>
      </c>
      <c r="B72" s="214">
        <v>87.5</v>
      </c>
      <c r="C72" s="214">
        <v>86.2</v>
      </c>
      <c r="D72" s="214">
        <v>-1.3</v>
      </c>
      <c r="E72" s="215"/>
      <c r="F72" s="216"/>
      <c r="G72" s="839"/>
      <c r="H72" s="840"/>
      <c r="I72" s="217"/>
      <c r="J72" s="214"/>
      <c r="K72" s="218"/>
    </row>
    <row r="73" ht="10.5">
      <c r="A73" s="121" t="s">
        <v>64</v>
      </c>
    </row>
    <row r="74" ht="10.5">
      <c r="A74" s="121" t="s">
        <v>65</v>
      </c>
    </row>
    <row r="75" ht="10.5">
      <c r="A75" s="121" t="s">
        <v>63</v>
      </c>
    </row>
    <row r="76" ht="10.5" customHeight="1">
      <c r="A76" s="121" t="s">
        <v>215</v>
      </c>
    </row>
  </sheetData>
  <sheetProtection/>
  <mergeCells count="43">
    <mergeCell ref="G72:H72"/>
    <mergeCell ref="G71:H71"/>
    <mergeCell ref="G70:H70"/>
    <mergeCell ref="G69:H69"/>
    <mergeCell ref="G8:G9"/>
    <mergeCell ref="F8:F9"/>
    <mergeCell ref="G66:H66"/>
    <mergeCell ref="F33:F34"/>
    <mergeCell ref="G68:H68"/>
    <mergeCell ref="G67:H67"/>
    <mergeCell ref="A8:A9"/>
    <mergeCell ref="H8:H9"/>
    <mergeCell ref="A17:A18"/>
    <mergeCell ref="B17:B18"/>
    <mergeCell ref="C17:C18"/>
    <mergeCell ref="D8:D9"/>
    <mergeCell ref="C8:C9"/>
    <mergeCell ref="E8:E9"/>
    <mergeCell ref="B8:B9"/>
    <mergeCell ref="G17:G18"/>
    <mergeCell ref="D33:D34"/>
    <mergeCell ref="E33:E34"/>
    <mergeCell ref="I17:I18"/>
    <mergeCell ref="D17:D18"/>
    <mergeCell ref="E17:E18"/>
    <mergeCell ref="F17:F18"/>
    <mergeCell ref="H33:H34"/>
    <mergeCell ref="I33:I34"/>
    <mergeCell ref="G33:G34"/>
    <mergeCell ref="H17:H18"/>
    <mergeCell ref="D48:D49"/>
    <mergeCell ref="E48:E49"/>
    <mergeCell ref="H48:H49"/>
    <mergeCell ref="J48:J49"/>
    <mergeCell ref="F48:F49"/>
    <mergeCell ref="G48:G49"/>
    <mergeCell ref="I48:I49"/>
    <mergeCell ref="A33:A34"/>
    <mergeCell ref="B33:B34"/>
    <mergeCell ref="C33:C34"/>
    <mergeCell ref="A48:A49"/>
    <mergeCell ref="B48:B49"/>
    <mergeCell ref="C48:C49"/>
  </mergeCells>
  <printOptions/>
  <pageMargins left="0.4330708661417323" right="0.3937007874015748" top="0.5905511811023623" bottom="0.31496062992125984" header="0.4330708661417323" footer="0.1968503937007874"/>
  <pageSetup horizontalDpi="300" verticalDpi="300" orientation="portrait" paperSize="9" scale="83"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38.xml><?xml version="1.0" encoding="utf-8"?>
<worksheet xmlns="http://schemas.openxmlformats.org/spreadsheetml/2006/main" xmlns:r="http://schemas.openxmlformats.org/officeDocument/2006/relationships">
  <dimension ref="A1:M79"/>
  <sheetViews>
    <sheetView view="pageBreakPreview" zoomScale="130" zoomScaleNormal="125" zoomScaleSheetLayoutView="130" zoomScalePageLayoutView="0" workbookViewId="0" topLeftCell="A7">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436</v>
      </c>
      <c r="B4" s="124"/>
      <c r="G4" s="125" t="s">
        <v>51</v>
      </c>
      <c r="H4" s="126" t="s">
        <v>52</v>
      </c>
      <c r="I4" s="127" t="s">
        <v>53</v>
      </c>
      <c r="J4" s="128" t="s">
        <v>54</v>
      </c>
    </row>
    <row r="5" spans="7:10" ht="13.5" customHeight="1" thickTop="1">
      <c r="G5" s="129">
        <v>1831</v>
      </c>
      <c r="H5" s="130">
        <v>1684</v>
      </c>
      <c r="I5" s="131">
        <v>258</v>
      </c>
      <c r="J5" s="132">
        <v>3772</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5610</v>
      </c>
      <c r="C10" s="136">
        <v>5315</v>
      </c>
      <c r="D10" s="136">
        <v>295</v>
      </c>
      <c r="E10" s="136">
        <v>252</v>
      </c>
      <c r="F10" s="136">
        <v>43</v>
      </c>
      <c r="G10" s="136">
        <v>4252</v>
      </c>
      <c r="H10" s="137" t="s">
        <v>435</v>
      </c>
    </row>
    <row r="11" spans="1:8" ht="13.5" customHeight="1">
      <c r="A11" s="158"/>
      <c r="B11" s="27"/>
      <c r="C11" s="28"/>
      <c r="D11" s="28"/>
      <c r="E11" s="28"/>
      <c r="F11" s="28"/>
      <c r="G11" s="28"/>
      <c r="H11" s="304"/>
    </row>
    <row r="12" spans="1:8" ht="13.5" customHeight="1">
      <c r="A12" s="138" t="s">
        <v>1</v>
      </c>
      <c r="B12" s="139">
        <v>5610</v>
      </c>
      <c r="C12" s="140">
        <v>5315</v>
      </c>
      <c r="D12" s="140">
        <v>295</v>
      </c>
      <c r="E12" s="140">
        <v>252</v>
      </c>
      <c r="F12" s="141"/>
      <c r="G12" s="140">
        <v>4252</v>
      </c>
      <c r="H12" s="142"/>
    </row>
    <row r="13" spans="1:8" ht="13.5" customHeight="1">
      <c r="A13" s="143" t="s">
        <v>66</v>
      </c>
      <c r="B13" s="144"/>
      <c r="C13" s="144"/>
      <c r="D13" s="144"/>
      <c r="E13" s="144"/>
      <c r="F13" s="144"/>
      <c r="G13" s="144"/>
      <c r="H13" s="145"/>
    </row>
    <row r="14" ht="9.75" customHeight="1"/>
    <row r="15" ht="14.25">
      <c r="A15" s="133" t="s">
        <v>10</v>
      </c>
    </row>
    <row r="16" spans="9:12" ht="10.5">
      <c r="I16" s="122" t="s">
        <v>12</v>
      </c>
      <c r="K16" s="122"/>
      <c r="L16" s="122"/>
    </row>
    <row r="17" spans="1:9" ht="13.5" customHeight="1">
      <c r="A17" s="789" t="s">
        <v>0</v>
      </c>
      <c r="B17" s="791" t="s">
        <v>43</v>
      </c>
      <c r="C17" s="793" t="s">
        <v>44</v>
      </c>
      <c r="D17" s="793" t="s">
        <v>45</v>
      </c>
      <c r="E17" s="799" t="s">
        <v>46</v>
      </c>
      <c r="F17" s="793" t="s">
        <v>55</v>
      </c>
      <c r="G17" s="793" t="s">
        <v>11</v>
      </c>
      <c r="H17" s="799" t="s">
        <v>41</v>
      </c>
      <c r="I17" s="797" t="s">
        <v>8</v>
      </c>
    </row>
    <row r="18" spans="1:9" ht="13.5" customHeight="1" thickBot="1">
      <c r="A18" s="790"/>
      <c r="B18" s="792"/>
      <c r="C18" s="794"/>
      <c r="D18" s="794"/>
      <c r="E18" s="800"/>
      <c r="F18" s="805"/>
      <c r="G18" s="805"/>
      <c r="H18" s="801"/>
      <c r="I18" s="798"/>
    </row>
    <row r="19" spans="1:9" ht="13.5" customHeight="1" thickTop="1">
      <c r="A19" s="134" t="s">
        <v>434</v>
      </c>
      <c r="B19" s="146">
        <v>1329</v>
      </c>
      <c r="C19" s="147">
        <v>1325</v>
      </c>
      <c r="D19" s="147">
        <v>4</v>
      </c>
      <c r="E19" s="147">
        <v>4</v>
      </c>
      <c r="F19" s="147">
        <v>82</v>
      </c>
      <c r="G19" s="148" t="s">
        <v>114</v>
      </c>
      <c r="H19" s="148" t="s">
        <v>114</v>
      </c>
      <c r="I19" s="149" t="s">
        <v>433</v>
      </c>
    </row>
    <row r="20" spans="1:9" ht="13.5" customHeight="1">
      <c r="A20" s="134" t="s">
        <v>432</v>
      </c>
      <c r="B20" s="150">
        <v>8</v>
      </c>
      <c r="C20" s="151">
        <v>8</v>
      </c>
      <c r="D20" s="151">
        <v>0</v>
      </c>
      <c r="E20" s="151">
        <v>0</v>
      </c>
      <c r="F20" s="151">
        <v>0</v>
      </c>
      <c r="G20" s="152" t="s">
        <v>114</v>
      </c>
      <c r="H20" s="152" t="s">
        <v>114</v>
      </c>
      <c r="I20" s="149"/>
    </row>
    <row r="21" spans="1:9" ht="13.5" customHeight="1">
      <c r="A21" s="134" t="s">
        <v>431</v>
      </c>
      <c r="B21" s="150">
        <v>716</v>
      </c>
      <c r="C21" s="151">
        <v>706</v>
      </c>
      <c r="D21" s="151">
        <v>10</v>
      </c>
      <c r="E21" s="151">
        <v>10</v>
      </c>
      <c r="F21" s="151">
        <v>122</v>
      </c>
      <c r="G21" s="152" t="s">
        <v>114</v>
      </c>
      <c r="H21" s="152" t="s">
        <v>114</v>
      </c>
      <c r="I21" s="149" t="s">
        <v>430</v>
      </c>
    </row>
    <row r="22" spans="1:9" ht="13.5" customHeight="1">
      <c r="A22" s="134" t="s">
        <v>140</v>
      </c>
      <c r="B22" s="150">
        <v>148</v>
      </c>
      <c r="C22" s="151">
        <v>143</v>
      </c>
      <c r="D22" s="151">
        <v>5</v>
      </c>
      <c r="E22" s="151">
        <v>5</v>
      </c>
      <c r="F22" s="151">
        <v>43</v>
      </c>
      <c r="G22" s="152" t="s">
        <v>114</v>
      </c>
      <c r="H22" s="152" t="s">
        <v>114</v>
      </c>
      <c r="I22" s="149"/>
    </row>
    <row r="23" spans="1:9" ht="13.5" customHeight="1">
      <c r="A23" s="134" t="s">
        <v>424</v>
      </c>
      <c r="B23" s="150">
        <v>119</v>
      </c>
      <c r="C23" s="151">
        <v>87</v>
      </c>
      <c r="D23" s="151">
        <v>32</v>
      </c>
      <c r="E23" s="151">
        <v>32</v>
      </c>
      <c r="F23" s="151">
        <v>26</v>
      </c>
      <c r="G23" s="151">
        <v>454</v>
      </c>
      <c r="H23" s="151">
        <v>284</v>
      </c>
      <c r="I23" s="149"/>
    </row>
    <row r="24" spans="1:9" ht="13.5" customHeight="1">
      <c r="A24" s="154" t="s">
        <v>423</v>
      </c>
      <c r="B24" s="155">
        <v>386</v>
      </c>
      <c r="C24" s="156">
        <v>385</v>
      </c>
      <c r="D24" s="156">
        <v>0</v>
      </c>
      <c r="E24" s="156">
        <v>0</v>
      </c>
      <c r="F24" s="156">
        <v>232</v>
      </c>
      <c r="G24" s="156">
        <v>3685</v>
      </c>
      <c r="H24" s="156">
        <v>3294</v>
      </c>
      <c r="I24" s="157"/>
    </row>
    <row r="25" spans="1:9" ht="13.5" customHeight="1">
      <c r="A25" s="154" t="s">
        <v>422</v>
      </c>
      <c r="B25" s="155">
        <v>74</v>
      </c>
      <c r="C25" s="156">
        <v>74</v>
      </c>
      <c r="D25" s="156">
        <v>0</v>
      </c>
      <c r="E25" s="156">
        <v>0</v>
      </c>
      <c r="F25" s="156">
        <v>61</v>
      </c>
      <c r="G25" s="156">
        <v>706</v>
      </c>
      <c r="H25" s="156">
        <v>665</v>
      </c>
      <c r="I25" s="157"/>
    </row>
    <row r="26" spans="1:9" ht="13.5" customHeight="1">
      <c r="A26" s="158" t="s">
        <v>76</v>
      </c>
      <c r="B26" s="159">
        <v>242</v>
      </c>
      <c r="C26" s="160">
        <v>194</v>
      </c>
      <c r="D26" s="160">
        <v>48</v>
      </c>
      <c r="E26" s="160">
        <v>481</v>
      </c>
      <c r="F26" s="160">
        <v>3</v>
      </c>
      <c r="G26" s="160">
        <v>317</v>
      </c>
      <c r="H26" s="160">
        <v>6</v>
      </c>
      <c r="I26" s="161" t="s">
        <v>153</v>
      </c>
    </row>
    <row r="27" spans="1:9" ht="13.5" customHeight="1">
      <c r="A27" s="138" t="s">
        <v>15</v>
      </c>
      <c r="B27" s="162"/>
      <c r="C27" s="163"/>
      <c r="D27" s="163"/>
      <c r="E27" s="164">
        <f>SUM(E19:E26)</f>
        <v>532</v>
      </c>
      <c r="F27" s="165"/>
      <c r="G27" s="164">
        <f>SUM(G19:G26)</f>
        <v>5162</v>
      </c>
      <c r="H27" s="164">
        <f>SUM(H19:H26)</f>
        <v>4249</v>
      </c>
      <c r="I27" s="166"/>
    </row>
    <row r="28" ht="10.5">
      <c r="A28" s="121" t="s">
        <v>60</v>
      </c>
    </row>
    <row r="29" ht="10.5">
      <c r="A29" s="121" t="s">
        <v>62</v>
      </c>
    </row>
    <row r="30" ht="10.5">
      <c r="A30" s="121" t="s">
        <v>49</v>
      </c>
    </row>
    <row r="31" ht="10.5">
      <c r="A31" s="121" t="s">
        <v>48</v>
      </c>
    </row>
    <row r="32" ht="9.75" customHeight="1"/>
    <row r="33" ht="14.25">
      <c r="A33" s="133" t="s">
        <v>13</v>
      </c>
    </row>
    <row r="34" spans="9:10" ht="10.5">
      <c r="I34" s="122" t="s">
        <v>12</v>
      </c>
      <c r="J34" s="122"/>
    </row>
    <row r="35" spans="1:9" ht="13.5" customHeight="1">
      <c r="A35" s="789" t="s">
        <v>14</v>
      </c>
      <c r="B35" s="791" t="s">
        <v>43</v>
      </c>
      <c r="C35" s="793" t="s">
        <v>44</v>
      </c>
      <c r="D35" s="793" t="s">
        <v>45</v>
      </c>
      <c r="E35" s="799" t="s">
        <v>46</v>
      </c>
      <c r="F35" s="793" t="s">
        <v>55</v>
      </c>
      <c r="G35" s="793" t="s">
        <v>11</v>
      </c>
      <c r="H35" s="799" t="s">
        <v>42</v>
      </c>
      <c r="I35" s="797" t="s">
        <v>8</v>
      </c>
    </row>
    <row r="36" spans="1:9" ht="13.5" customHeight="1" thickBot="1">
      <c r="A36" s="790"/>
      <c r="B36" s="792"/>
      <c r="C36" s="794"/>
      <c r="D36" s="794"/>
      <c r="E36" s="800"/>
      <c r="F36" s="805"/>
      <c r="G36" s="805"/>
      <c r="H36" s="801"/>
      <c r="I36" s="798"/>
    </row>
    <row r="37" spans="1:9" ht="13.5" customHeight="1" thickTop="1">
      <c r="A37" s="134" t="s">
        <v>429</v>
      </c>
      <c r="B37" s="146">
        <v>4053</v>
      </c>
      <c r="C37" s="147">
        <v>3923</v>
      </c>
      <c r="D37" s="147">
        <v>129</v>
      </c>
      <c r="E37" s="147">
        <v>129</v>
      </c>
      <c r="F37" s="147">
        <v>76</v>
      </c>
      <c r="G37" s="147">
        <v>5144</v>
      </c>
      <c r="H37" s="147">
        <v>251</v>
      </c>
      <c r="I37" s="149" t="s">
        <v>377</v>
      </c>
    </row>
    <row r="38" spans="1:9" ht="13.5" customHeight="1">
      <c r="A38" s="154" t="s">
        <v>90</v>
      </c>
      <c r="B38" s="155">
        <v>66</v>
      </c>
      <c r="C38" s="156">
        <v>64</v>
      </c>
      <c r="D38" s="156">
        <v>2</v>
      </c>
      <c r="E38" s="156">
        <v>2</v>
      </c>
      <c r="F38" s="168" t="s">
        <v>114</v>
      </c>
      <c r="G38" s="168" t="s">
        <v>114</v>
      </c>
      <c r="H38" s="168" t="s">
        <v>114</v>
      </c>
      <c r="I38" s="157"/>
    </row>
    <row r="39" spans="1:9" ht="13.5" customHeight="1">
      <c r="A39" s="154" t="s">
        <v>155</v>
      </c>
      <c r="B39" s="155">
        <v>12495</v>
      </c>
      <c r="C39" s="156">
        <v>12228</v>
      </c>
      <c r="D39" s="156">
        <v>267</v>
      </c>
      <c r="E39" s="156">
        <v>267</v>
      </c>
      <c r="F39" s="156">
        <v>3040</v>
      </c>
      <c r="G39" s="168" t="s">
        <v>114</v>
      </c>
      <c r="H39" s="168" t="s">
        <v>114</v>
      </c>
      <c r="I39" s="149" t="s">
        <v>853</v>
      </c>
    </row>
    <row r="40" spans="1:9" ht="13.5" customHeight="1">
      <c r="A40" s="154" t="s">
        <v>428</v>
      </c>
      <c r="B40" s="155">
        <v>2207</v>
      </c>
      <c r="C40" s="156">
        <v>2133</v>
      </c>
      <c r="D40" s="156">
        <v>73</v>
      </c>
      <c r="E40" s="156">
        <v>73</v>
      </c>
      <c r="F40" s="168" t="s">
        <v>114</v>
      </c>
      <c r="G40" s="156">
        <v>124</v>
      </c>
      <c r="H40" s="156">
        <v>9</v>
      </c>
      <c r="I40" s="157"/>
    </row>
    <row r="41" spans="1:9" ht="13.5" customHeight="1">
      <c r="A41" s="154" t="s">
        <v>427</v>
      </c>
      <c r="B41" s="155">
        <v>119</v>
      </c>
      <c r="C41" s="156">
        <v>103</v>
      </c>
      <c r="D41" s="156">
        <v>16</v>
      </c>
      <c r="E41" s="156">
        <v>16</v>
      </c>
      <c r="F41" s="168" t="s">
        <v>114</v>
      </c>
      <c r="G41" s="168" t="s">
        <v>114</v>
      </c>
      <c r="H41" s="168" t="s">
        <v>114</v>
      </c>
      <c r="I41" s="157"/>
    </row>
    <row r="42" spans="1:9" ht="13.5" customHeight="1">
      <c r="A42" s="154" t="s">
        <v>426</v>
      </c>
      <c r="B42" s="155">
        <v>16</v>
      </c>
      <c r="C42" s="156">
        <v>11</v>
      </c>
      <c r="D42" s="156">
        <v>5</v>
      </c>
      <c r="E42" s="156">
        <v>5</v>
      </c>
      <c r="F42" s="168" t="s">
        <v>114</v>
      </c>
      <c r="G42" s="168" t="s">
        <v>114</v>
      </c>
      <c r="H42" s="168" t="s">
        <v>114</v>
      </c>
      <c r="I42" s="157"/>
    </row>
    <row r="43" spans="1:9" ht="13.5" customHeight="1">
      <c r="A43" s="169" t="s">
        <v>416</v>
      </c>
      <c r="B43" s="170">
        <v>262</v>
      </c>
      <c r="C43" s="171">
        <v>234</v>
      </c>
      <c r="D43" s="171">
        <v>28</v>
      </c>
      <c r="E43" s="171">
        <v>28</v>
      </c>
      <c r="F43" s="168" t="s">
        <v>114</v>
      </c>
      <c r="G43" s="168" t="s">
        <v>114</v>
      </c>
      <c r="H43" s="168" t="s">
        <v>114</v>
      </c>
      <c r="I43" s="157"/>
    </row>
    <row r="44" spans="1:9" ht="13.5" customHeight="1">
      <c r="A44" s="154" t="s">
        <v>415</v>
      </c>
      <c r="B44" s="155">
        <v>190840</v>
      </c>
      <c r="C44" s="156">
        <v>184041</v>
      </c>
      <c r="D44" s="156">
        <v>6799</v>
      </c>
      <c r="E44" s="156">
        <v>6799</v>
      </c>
      <c r="F44" s="156">
        <v>1283</v>
      </c>
      <c r="G44" s="168" t="s">
        <v>114</v>
      </c>
      <c r="H44" s="168" t="s">
        <v>114</v>
      </c>
      <c r="I44" s="172" t="s">
        <v>869</v>
      </c>
    </row>
    <row r="45" spans="1:9" ht="13.5" customHeight="1">
      <c r="A45" s="154" t="s">
        <v>439</v>
      </c>
      <c r="B45" s="155">
        <v>281</v>
      </c>
      <c r="C45" s="156">
        <v>164</v>
      </c>
      <c r="D45" s="156">
        <v>117</v>
      </c>
      <c r="E45" s="156">
        <v>20</v>
      </c>
      <c r="F45" s="168" t="s">
        <v>114</v>
      </c>
      <c r="G45" s="168" t="s">
        <v>114</v>
      </c>
      <c r="H45" s="168" t="s">
        <v>114</v>
      </c>
      <c r="I45" s="296"/>
    </row>
    <row r="46" spans="1:9" ht="13.5" customHeight="1">
      <c r="A46" s="154" t="s">
        <v>154</v>
      </c>
      <c r="B46" s="155">
        <v>473</v>
      </c>
      <c r="C46" s="156">
        <v>464</v>
      </c>
      <c r="D46" s="156">
        <v>9</v>
      </c>
      <c r="E46" s="44">
        <v>839</v>
      </c>
      <c r="F46" s="168" t="s">
        <v>114</v>
      </c>
      <c r="G46" s="168" t="s">
        <v>114</v>
      </c>
      <c r="H46" s="168" t="s">
        <v>114</v>
      </c>
      <c r="I46" s="157" t="s">
        <v>153</v>
      </c>
    </row>
    <row r="47" spans="1:9" ht="13.5" customHeight="1">
      <c r="A47" s="138" t="s">
        <v>16</v>
      </c>
      <c r="B47" s="162"/>
      <c r="C47" s="163"/>
      <c r="D47" s="163"/>
      <c r="E47" s="164">
        <f>SUM(E37:E46)</f>
        <v>8178</v>
      </c>
      <c r="F47" s="165"/>
      <c r="G47" s="164">
        <f>SUM(G37:G46)</f>
        <v>5268</v>
      </c>
      <c r="H47" s="164">
        <f>SUM(H37:H46)</f>
        <v>260</v>
      </c>
      <c r="I47" s="174"/>
    </row>
    <row r="48" ht="9.75" customHeight="1">
      <c r="A48" s="175"/>
    </row>
    <row r="49" ht="14.25">
      <c r="A49" s="133" t="s">
        <v>56</v>
      </c>
    </row>
    <row r="50" ht="10.5">
      <c r="J50" s="122" t="s">
        <v>12</v>
      </c>
    </row>
    <row r="51" spans="1:10" ht="13.5" customHeight="1">
      <c r="A51" s="795" t="s">
        <v>17</v>
      </c>
      <c r="B51" s="791" t="s">
        <v>19</v>
      </c>
      <c r="C51" s="793" t="s">
        <v>47</v>
      </c>
      <c r="D51" s="793" t="s">
        <v>20</v>
      </c>
      <c r="E51" s="793" t="s">
        <v>21</v>
      </c>
      <c r="F51" s="793" t="s">
        <v>22</v>
      </c>
      <c r="G51" s="799" t="s">
        <v>23</v>
      </c>
      <c r="H51" s="799" t="s">
        <v>24</v>
      </c>
      <c r="I51" s="799" t="s">
        <v>59</v>
      </c>
      <c r="J51" s="797" t="s">
        <v>8</v>
      </c>
    </row>
    <row r="52" spans="1:10" ht="13.5" customHeight="1" thickBot="1">
      <c r="A52" s="796"/>
      <c r="B52" s="792"/>
      <c r="C52" s="794"/>
      <c r="D52" s="794"/>
      <c r="E52" s="794"/>
      <c r="F52" s="794"/>
      <c r="G52" s="800"/>
      <c r="H52" s="800"/>
      <c r="I52" s="801"/>
      <c r="J52" s="798"/>
    </row>
    <row r="53" spans="1:10" ht="13.5" customHeight="1" thickTop="1">
      <c r="A53" s="134" t="s">
        <v>425</v>
      </c>
      <c r="B53" s="146">
        <v>0</v>
      </c>
      <c r="C53" s="147">
        <v>114</v>
      </c>
      <c r="D53" s="147">
        <v>5</v>
      </c>
      <c r="E53" s="168" t="s">
        <v>114</v>
      </c>
      <c r="F53" s="168" t="s">
        <v>114</v>
      </c>
      <c r="G53" s="168" t="s">
        <v>114</v>
      </c>
      <c r="H53" s="168" t="s">
        <v>114</v>
      </c>
      <c r="I53" s="168" t="s">
        <v>114</v>
      </c>
      <c r="J53" s="149"/>
    </row>
    <row r="54" spans="1:10" ht="13.5" customHeight="1">
      <c r="A54" s="158"/>
      <c r="B54" s="159"/>
      <c r="C54" s="160"/>
      <c r="D54" s="160"/>
      <c r="E54" s="160"/>
      <c r="F54" s="160"/>
      <c r="G54" s="160"/>
      <c r="H54" s="160"/>
      <c r="I54" s="160"/>
      <c r="J54" s="161"/>
    </row>
    <row r="55" spans="1:10" ht="13.5" customHeight="1">
      <c r="A55" s="177" t="s">
        <v>18</v>
      </c>
      <c r="B55" s="178"/>
      <c r="C55" s="165"/>
      <c r="D55" s="164">
        <f>SUM(D53:D54)</f>
        <v>5</v>
      </c>
      <c r="E55" s="173" t="s">
        <v>188</v>
      </c>
      <c r="F55" s="173" t="s">
        <v>188</v>
      </c>
      <c r="G55" s="173" t="s">
        <v>188</v>
      </c>
      <c r="H55" s="173" t="s">
        <v>188</v>
      </c>
      <c r="I55" s="173" t="s">
        <v>188</v>
      </c>
      <c r="J55" s="166"/>
    </row>
    <row r="56" ht="10.5">
      <c r="A56" s="121" t="s">
        <v>61</v>
      </c>
    </row>
    <row r="57" ht="9.75" customHeight="1"/>
    <row r="58" ht="14.25">
      <c r="A58" s="133" t="s">
        <v>39</v>
      </c>
    </row>
    <row r="59" ht="10.5">
      <c r="D59" s="122" t="s">
        <v>12</v>
      </c>
    </row>
    <row r="60" spans="1:4" ht="21.75" thickBot="1">
      <c r="A60" s="179" t="s">
        <v>34</v>
      </c>
      <c r="B60" s="180" t="s">
        <v>69</v>
      </c>
      <c r="C60" s="181" t="s">
        <v>70</v>
      </c>
      <c r="D60" s="182" t="s">
        <v>50</v>
      </c>
    </row>
    <row r="61" spans="1:4" ht="13.5" customHeight="1" thickTop="1">
      <c r="A61" s="183" t="s">
        <v>35</v>
      </c>
      <c r="B61" s="146">
        <v>694</v>
      </c>
      <c r="C61" s="147">
        <v>696</v>
      </c>
      <c r="D61" s="167">
        <f>C61-B61</f>
        <v>2</v>
      </c>
    </row>
    <row r="62" spans="1:4" ht="13.5" customHeight="1">
      <c r="A62" s="184" t="s">
        <v>36</v>
      </c>
      <c r="B62" s="155">
        <v>74</v>
      </c>
      <c r="C62" s="156">
        <v>74</v>
      </c>
      <c r="D62" s="157">
        <f>C62-B62</f>
        <v>0</v>
      </c>
    </row>
    <row r="63" spans="1:4" ht="13.5" customHeight="1">
      <c r="A63" s="185" t="s">
        <v>37</v>
      </c>
      <c r="B63" s="159">
        <v>1551</v>
      </c>
      <c r="C63" s="160">
        <v>1513</v>
      </c>
      <c r="D63" s="161">
        <f>C63-B63</f>
        <v>-38</v>
      </c>
    </row>
    <row r="64" spans="1:4" ht="13.5" customHeight="1">
      <c r="A64" s="186" t="s">
        <v>38</v>
      </c>
      <c r="B64" s="187">
        <v>2319</v>
      </c>
      <c r="C64" s="164">
        <f>SUM(C61:C63)</f>
        <v>2283</v>
      </c>
      <c r="D64" s="166">
        <f>C64-B64</f>
        <v>-36</v>
      </c>
    </row>
    <row r="65" spans="1:4" ht="10.5">
      <c r="A65" s="121" t="s">
        <v>58</v>
      </c>
      <c r="B65" s="188"/>
      <c r="C65" s="188"/>
      <c r="D65" s="188"/>
    </row>
    <row r="66" spans="1:4" ht="9.75" customHeight="1">
      <c r="A66" s="189"/>
      <c r="B66" s="188"/>
      <c r="C66" s="188"/>
      <c r="D66" s="188"/>
    </row>
    <row r="67" ht="14.25">
      <c r="A67" s="133" t="s">
        <v>57</v>
      </c>
    </row>
    <row r="68" ht="10.5" customHeight="1">
      <c r="A68" s="133"/>
    </row>
    <row r="69" spans="1:11" ht="21.75" thickBot="1">
      <c r="A69" s="179" t="s">
        <v>33</v>
      </c>
      <c r="B69" s="180" t="s">
        <v>69</v>
      </c>
      <c r="C69" s="181" t="s">
        <v>70</v>
      </c>
      <c r="D69" s="181" t="s">
        <v>50</v>
      </c>
      <c r="E69" s="190" t="s">
        <v>31</v>
      </c>
      <c r="F69" s="182" t="s">
        <v>32</v>
      </c>
      <c r="G69" s="807" t="s">
        <v>40</v>
      </c>
      <c r="H69" s="808"/>
      <c r="I69" s="180" t="s">
        <v>69</v>
      </c>
      <c r="J69" s="181" t="s">
        <v>70</v>
      </c>
      <c r="K69" s="182" t="s">
        <v>50</v>
      </c>
    </row>
    <row r="70" spans="1:11" ht="13.5" customHeight="1" thickTop="1">
      <c r="A70" s="183" t="s">
        <v>25</v>
      </c>
      <c r="B70" s="191">
        <v>7.88</v>
      </c>
      <c r="C70" s="192">
        <v>6.66</v>
      </c>
      <c r="D70" s="192">
        <f aca="true" t="shared" si="0" ref="D70:D75">C70-B70</f>
        <v>-1.2199999999999998</v>
      </c>
      <c r="E70" s="193">
        <v>-15</v>
      </c>
      <c r="F70" s="194">
        <v>-20</v>
      </c>
      <c r="G70" s="811" t="s">
        <v>424</v>
      </c>
      <c r="H70" s="812"/>
      <c r="I70" s="195" t="s">
        <v>114</v>
      </c>
      <c r="J70" s="196" t="s">
        <v>114</v>
      </c>
      <c r="K70" s="197" t="s">
        <v>114</v>
      </c>
    </row>
    <row r="71" spans="1:11" ht="13.5" customHeight="1">
      <c r="A71" s="184" t="s">
        <v>26</v>
      </c>
      <c r="B71" s="198">
        <v>21.7</v>
      </c>
      <c r="C71" s="199">
        <v>20.8</v>
      </c>
      <c r="D71" s="192">
        <f t="shared" si="0"/>
        <v>-0.8999999999999986</v>
      </c>
      <c r="E71" s="200">
        <v>-20</v>
      </c>
      <c r="F71" s="201">
        <v>-40</v>
      </c>
      <c r="G71" s="802" t="s">
        <v>423</v>
      </c>
      <c r="H71" s="803"/>
      <c r="I71" s="198" t="s">
        <v>114</v>
      </c>
      <c r="J71" s="202" t="s">
        <v>114</v>
      </c>
      <c r="K71" s="203" t="s">
        <v>114</v>
      </c>
    </row>
    <row r="72" spans="1:11" ht="13.5" customHeight="1">
      <c r="A72" s="184" t="s">
        <v>27</v>
      </c>
      <c r="B72" s="204">
        <v>12.3</v>
      </c>
      <c r="C72" s="202">
        <v>12.7</v>
      </c>
      <c r="D72" s="192">
        <f t="shared" si="0"/>
        <v>0.3999999999999986</v>
      </c>
      <c r="E72" s="205">
        <v>25</v>
      </c>
      <c r="F72" s="206">
        <v>35</v>
      </c>
      <c r="G72" s="802" t="s">
        <v>422</v>
      </c>
      <c r="H72" s="803"/>
      <c r="I72" s="198" t="s">
        <v>114</v>
      </c>
      <c r="J72" s="202" t="s">
        <v>114</v>
      </c>
      <c r="K72" s="203" t="s">
        <v>114</v>
      </c>
    </row>
    <row r="73" spans="1:11" ht="13.5" customHeight="1">
      <c r="A73" s="184" t="s">
        <v>28</v>
      </c>
      <c r="B73" s="207">
        <v>54.2</v>
      </c>
      <c r="C73" s="202">
        <v>51.2</v>
      </c>
      <c r="D73" s="192">
        <f t="shared" si="0"/>
        <v>-3</v>
      </c>
      <c r="E73" s="205">
        <v>350</v>
      </c>
      <c r="F73" s="208"/>
      <c r="G73" s="802" t="s">
        <v>76</v>
      </c>
      <c r="H73" s="803"/>
      <c r="I73" s="198" t="s">
        <v>114</v>
      </c>
      <c r="J73" s="202" t="s">
        <v>114</v>
      </c>
      <c r="K73" s="203" t="s">
        <v>114</v>
      </c>
    </row>
    <row r="74" spans="1:11" ht="13.5" customHeight="1">
      <c r="A74" s="184" t="s">
        <v>29</v>
      </c>
      <c r="B74" s="209">
        <v>0.45</v>
      </c>
      <c r="C74" s="199">
        <v>0.46</v>
      </c>
      <c r="D74" s="192">
        <f t="shared" si="0"/>
        <v>0.010000000000000009</v>
      </c>
      <c r="E74" s="210"/>
      <c r="F74" s="211"/>
      <c r="G74" s="802"/>
      <c r="H74" s="803"/>
      <c r="I74" s="198"/>
      <c r="J74" s="202"/>
      <c r="K74" s="203"/>
    </row>
    <row r="75" spans="1:11" ht="13.5" customHeight="1">
      <c r="A75" s="212" t="s">
        <v>30</v>
      </c>
      <c r="B75" s="213">
        <v>85.9</v>
      </c>
      <c r="C75" s="214">
        <v>90.3</v>
      </c>
      <c r="D75" s="305">
        <f t="shared" si="0"/>
        <v>4.3999999999999915</v>
      </c>
      <c r="E75" s="215"/>
      <c r="F75" s="216"/>
      <c r="G75" s="839"/>
      <c r="H75" s="840"/>
      <c r="I75" s="217"/>
      <c r="J75" s="214"/>
      <c r="K75" s="218"/>
    </row>
    <row r="76" ht="10.5">
      <c r="A76" s="121" t="s">
        <v>64</v>
      </c>
    </row>
    <row r="77" ht="10.5">
      <c r="A77" s="121" t="s">
        <v>65</v>
      </c>
    </row>
    <row r="78" ht="10.5">
      <c r="A78" s="121" t="s">
        <v>63</v>
      </c>
    </row>
    <row r="79" ht="10.5" customHeight="1">
      <c r="A79" s="121" t="s">
        <v>68</v>
      </c>
    </row>
  </sheetData>
  <sheetProtection/>
  <mergeCells count="43">
    <mergeCell ref="A35:A36"/>
    <mergeCell ref="B35:B36"/>
    <mergeCell ref="C35:C36"/>
    <mergeCell ref="A51:A52"/>
    <mergeCell ref="B51:B52"/>
    <mergeCell ref="C51:C52"/>
    <mergeCell ref="D51:D52"/>
    <mergeCell ref="E51:E52"/>
    <mergeCell ref="H51:H52"/>
    <mergeCell ref="J51:J52"/>
    <mergeCell ref="F51:F52"/>
    <mergeCell ref="G51:G52"/>
    <mergeCell ref="I51:I52"/>
    <mergeCell ref="H35:H36"/>
    <mergeCell ref="I35:I36"/>
    <mergeCell ref="G35:G36"/>
    <mergeCell ref="F35:F36"/>
    <mergeCell ref="D35:D36"/>
    <mergeCell ref="E35:E36"/>
    <mergeCell ref="C8:C9"/>
    <mergeCell ref="D17:D18"/>
    <mergeCell ref="E17:E18"/>
    <mergeCell ref="E8:E9"/>
    <mergeCell ref="I17:I18"/>
    <mergeCell ref="D8:D9"/>
    <mergeCell ref="F17:F18"/>
    <mergeCell ref="A8:A9"/>
    <mergeCell ref="H8:H9"/>
    <mergeCell ref="A17:A18"/>
    <mergeCell ref="B17:B18"/>
    <mergeCell ref="C17:C18"/>
    <mergeCell ref="B8:B9"/>
    <mergeCell ref="G17:G18"/>
    <mergeCell ref="H17:H18"/>
    <mergeCell ref="G8:G9"/>
    <mergeCell ref="F8:F9"/>
    <mergeCell ref="G69:H69"/>
    <mergeCell ref="G75:H75"/>
    <mergeCell ref="G74:H74"/>
    <mergeCell ref="G73:H73"/>
    <mergeCell ref="G72:H72"/>
    <mergeCell ref="G71:H71"/>
    <mergeCell ref="G70:H70"/>
  </mergeCells>
  <printOptions/>
  <pageMargins left="0.4330708661417323" right="0.3937007874015748" top="0.5905511811023623" bottom="0.31496062992125984" header="0.4330708661417323" footer="0.1968503937007874"/>
  <pageSetup horizontalDpi="300" verticalDpi="300" orientation="portrait" paperSize="9" scale="81"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39.xml><?xml version="1.0" encoding="utf-8"?>
<worksheet xmlns="http://schemas.openxmlformats.org/spreadsheetml/2006/main" xmlns:r="http://schemas.openxmlformats.org/officeDocument/2006/relationships">
  <dimension ref="A1:M80"/>
  <sheetViews>
    <sheetView view="pageBreakPreview" zoomScale="110" zoomScaleSheetLayoutView="110" zoomScalePageLayoutView="0" workbookViewId="0" topLeftCell="A1">
      <selection activeCell="D21" sqref="D21"/>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167</v>
      </c>
      <c r="B4" s="7"/>
      <c r="G4" s="8" t="s">
        <v>51</v>
      </c>
      <c r="H4" s="9" t="s">
        <v>52</v>
      </c>
      <c r="I4" s="10" t="s">
        <v>53</v>
      </c>
      <c r="J4" s="11" t="s">
        <v>54</v>
      </c>
    </row>
    <row r="5" spans="7:10" ht="13.5" customHeight="1" thickTop="1">
      <c r="G5" s="12">
        <v>1232</v>
      </c>
      <c r="H5" s="13">
        <v>2295</v>
      </c>
      <c r="I5" s="14">
        <v>252</v>
      </c>
      <c r="J5" s="15">
        <f>SUM(G5:I5)</f>
        <v>3779</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289" t="s">
        <v>9</v>
      </c>
      <c r="B10" s="18">
        <v>6783</v>
      </c>
      <c r="C10" s="19">
        <v>6068</v>
      </c>
      <c r="D10" s="19">
        <f>+B10-C10</f>
        <v>715</v>
      </c>
      <c r="E10" s="19">
        <v>161</v>
      </c>
      <c r="F10" s="19">
        <v>379</v>
      </c>
      <c r="G10" s="19">
        <v>6128</v>
      </c>
      <c r="H10" s="20" t="s">
        <v>166</v>
      </c>
    </row>
    <row r="11" spans="1:8" ht="13.5" customHeight="1">
      <c r="A11" s="290" t="s">
        <v>165</v>
      </c>
      <c r="B11" s="22">
        <v>165</v>
      </c>
      <c r="C11" s="23">
        <v>162</v>
      </c>
      <c r="D11" s="23">
        <v>3</v>
      </c>
      <c r="E11" s="23">
        <v>4</v>
      </c>
      <c r="F11" s="23" t="s">
        <v>73</v>
      </c>
      <c r="G11" s="23" t="s">
        <v>73</v>
      </c>
      <c r="H11" s="25"/>
    </row>
    <row r="12" spans="1:8" ht="13.5" customHeight="1">
      <c r="A12" s="21"/>
      <c r="B12" s="22"/>
      <c r="C12" s="23"/>
      <c r="D12" s="23"/>
      <c r="E12" s="23"/>
      <c r="F12" s="23"/>
      <c r="G12" s="23"/>
      <c r="H12" s="25"/>
    </row>
    <row r="13" spans="1:8" ht="13.5" customHeight="1">
      <c r="A13" s="26"/>
      <c r="B13" s="27"/>
      <c r="C13" s="28"/>
      <c r="D13" s="28"/>
      <c r="E13" s="28"/>
      <c r="F13" s="28"/>
      <c r="G13" s="28"/>
      <c r="H13" s="29"/>
    </row>
    <row r="14" spans="1:8" ht="13.5" customHeight="1">
      <c r="A14" s="30" t="s">
        <v>1</v>
      </c>
      <c r="B14" s="31">
        <v>6946</v>
      </c>
      <c r="C14" s="32">
        <v>6228</v>
      </c>
      <c r="D14" s="32">
        <f>+D11+D10</f>
        <v>718</v>
      </c>
      <c r="E14" s="32">
        <f>+E11+E10</f>
        <v>165</v>
      </c>
      <c r="F14" s="33"/>
      <c r="G14" s="32">
        <f>+G10</f>
        <v>6128</v>
      </c>
      <c r="H14" s="34"/>
    </row>
    <row r="15" spans="1:8" ht="13.5" customHeight="1">
      <c r="A15" s="35" t="s">
        <v>66</v>
      </c>
      <c r="B15" s="36"/>
      <c r="C15" s="36"/>
      <c r="D15" s="36"/>
      <c r="E15" s="36"/>
      <c r="F15" s="36"/>
      <c r="G15" s="36"/>
      <c r="H15" s="37"/>
    </row>
    <row r="16" ht="9.75" customHeight="1"/>
    <row r="17" ht="14.25">
      <c r="A17" s="16" t="s">
        <v>10</v>
      </c>
    </row>
    <row r="18" spans="9:12" ht="10.5">
      <c r="I18" s="5" t="s">
        <v>12</v>
      </c>
      <c r="K18" s="5"/>
      <c r="L18" s="5"/>
    </row>
    <row r="19" spans="1:9" ht="13.5" customHeight="1">
      <c r="A19" s="819" t="s">
        <v>0</v>
      </c>
      <c r="B19" s="821" t="s">
        <v>43</v>
      </c>
      <c r="C19" s="823" t="s">
        <v>44</v>
      </c>
      <c r="D19" s="823" t="s">
        <v>45</v>
      </c>
      <c r="E19" s="827" t="s">
        <v>46</v>
      </c>
      <c r="F19" s="823" t="s">
        <v>55</v>
      </c>
      <c r="G19" s="823" t="s">
        <v>11</v>
      </c>
      <c r="H19" s="827" t="s">
        <v>41</v>
      </c>
      <c r="I19" s="829" t="s">
        <v>8</v>
      </c>
    </row>
    <row r="20" spans="1:9" ht="13.5" customHeight="1" thickBot="1">
      <c r="A20" s="820"/>
      <c r="B20" s="822"/>
      <c r="C20" s="824"/>
      <c r="D20" s="824"/>
      <c r="E20" s="828"/>
      <c r="F20" s="832"/>
      <c r="G20" s="832"/>
      <c r="H20" s="831"/>
      <c r="I20" s="830"/>
    </row>
    <row r="21" spans="1:9" ht="13.5" customHeight="1" thickTop="1">
      <c r="A21" s="134" t="s">
        <v>146</v>
      </c>
      <c r="B21" s="38">
        <v>580</v>
      </c>
      <c r="C21" s="39">
        <v>575</v>
      </c>
      <c r="D21" s="39">
        <f>+B21-C21</f>
        <v>5</v>
      </c>
      <c r="E21" s="39">
        <v>5</v>
      </c>
      <c r="F21" s="39">
        <v>411</v>
      </c>
      <c r="G21" s="39">
        <v>4624</v>
      </c>
      <c r="H21" s="39">
        <v>1895</v>
      </c>
      <c r="I21" s="58"/>
    </row>
    <row r="22" spans="1:9" ht="13.5" customHeight="1">
      <c r="A22" s="21" t="s">
        <v>142</v>
      </c>
      <c r="B22" s="42">
        <v>1111</v>
      </c>
      <c r="C22" s="43">
        <v>1105</v>
      </c>
      <c r="D22" s="43">
        <f>+B22-C22</f>
        <v>6</v>
      </c>
      <c r="E22" s="43">
        <v>6</v>
      </c>
      <c r="F22" s="43">
        <v>69</v>
      </c>
      <c r="G22" s="43" t="s">
        <v>73</v>
      </c>
      <c r="H22" s="43" t="s">
        <v>73</v>
      </c>
      <c r="I22" s="47" t="s">
        <v>163</v>
      </c>
    </row>
    <row r="23" spans="1:9" ht="13.5" customHeight="1">
      <c r="A23" s="21" t="s">
        <v>164</v>
      </c>
      <c r="B23" s="42">
        <v>852</v>
      </c>
      <c r="C23" s="43">
        <v>841</v>
      </c>
      <c r="D23" s="43">
        <f>+B23-C23</f>
        <v>11</v>
      </c>
      <c r="E23" s="43">
        <v>11</v>
      </c>
      <c r="F23" s="43">
        <v>130</v>
      </c>
      <c r="G23" s="43" t="s">
        <v>73</v>
      </c>
      <c r="H23" s="43" t="s">
        <v>73</v>
      </c>
      <c r="I23" s="47" t="s">
        <v>163</v>
      </c>
    </row>
    <row r="24" spans="1:9" ht="13.5" customHeight="1">
      <c r="A24" s="21" t="s">
        <v>162</v>
      </c>
      <c r="B24" s="42">
        <v>120</v>
      </c>
      <c r="C24" s="43">
        <v>119</v>
      </c>
      <c r="D24" s="43">
        <f>+B24-C24</f>
        <v>1</v>
      </c>
      <c r="E24" s="43">
        <v>1</v>
      </c>
      <c r="F24" s="43">
        <v>40</v>
      </c>
      <c r="G24" s="43" t="s">
        <v>73</v>
      </c>
      <c r="H24" s="43" t="s">
        <v>73</v>
      </c>
      <c r="I24" s="47"/>
    </row>
    <row r="25" spans="1:9" ht="13.5" customHeight="1">
      <c r="A25" s="26" t="s">
        <v>161</v>
      </c>
      <c r="B25" s="59">
        <v>4</v>
      </c>
      <c r="C25" s="60">
        <v>4</v>
      </c>
      <c r="D25" s="60">
        <f>+B25-C25</f>
        <v>0</v>
      </c>
      <c r="E25" s="60">
        <v>0</v>
      </c>
      <c r="F25" s="60"/>
      <c r="G25" s="60" t="s">
        <v>73</v>
      </c>
      <c r="H25" s="60" t="s">
        <v>73</v>
      </c>
      <c r="I25" s="78"/>
    </row>
    <row r="26" spans="1:9" ht="13.5" customHeight="1">
      <c r="A26" s="30" t="s">
        <v>15</v>
      </c>
      <c r="B26" s="48"/>
      <c r="C26" s="49"/>
      <c r="D26" s="49"/>
      <c r="E26" s="50"/>
      <c r="F26" s="51"/>
      <c r="G26" s="50">
        <f>SUM(G21:G25)</f>
        <v>4624</v>
      </c>
      <c r="H26" s="50">
        <f>SUM(H21:H25)</f>
        <v>1895</v>
      </c>
      <c r="I26" s="52"/>
    </row>
    <row r="27" ht="10.5">
      <c r="A27" s="4" t="s">
        <v>60</v>
      </c>
    </row>
    <row r="28" ht="10.5">
      <c r="A28" s="4" t="s">
        <v>62</v>
      </c>
    </row>
    <row r="29" ht="10.5">
      <c r="A29" s="4" t="s">
        <v>49</v>
      </c>
    </row>
    <row r="30" ht="10.5">
      <c r="A30" s="4" t="s">
        <v>48</v>
      </c>
    </row>
    <row r="31" ht="9.75" customHeight="1"/>
    <row r="32" ht="14.25">
      <c r="A32" s="16" t="s">
        <v>13</v>
      </c>
    </row>
    <row r="33" spans="9:10" ht="10.5">
      <c r="I33" s="5" t="s">
        <v>12</v>
      </c>
      <c r="J33" s="5"/>
    </row>
    <row r="34" spans="1:9" ht="13.5" customHeight="1">
      <c r="A34" s="819" t="s">
        <v>14</v>
      </c>
      <c r="B34" s="821" t="s">
        <v>43</v>
      </c>
      <c r="C34" s="823" t="s">
        <v>44</v>
      </c>
      <c r="D34" s="823" t="s">
        <v>45</v>
      </c>
      <c r="E34" s="827" t="s">
        <v>46</v>
      </c>
      <c r="F34" s="823" t="s">
        <v>55</v>
      </c>
      <c r="G34" s="823" t="s">
        <v>11</v>
      </c>
      <c r="H34" s="827" t="s">
        <v>42</v>
      </c>
      <c r="I34" s="829" t="s">
        <v>8</v>
      </c>
    </row>
    <row r="35" spans="1:9" ht="13.5" customHeight="1" thickBot="1">
      <c r="A35" s="820"/>
      <c r="B35" s="822"/>
      <c r="C35" s="824"/>
      <c r="D35" s="824"/>
      <c r="E35" s="828"/>
      <c r="F35" s="832"/>
      <c r="G35" s="832"/>
      <c r="H35" s="831"/>
      <c r="I35" s="830"/>
    </row>
    <row r="36" spans="1:9" ht="13.5" customHeight="1" thickTop="1">
      <c r="A36" s="289" t="s">
        <v>160</v>
      </c>
      <c r="B36" s="38">
        <v>2207</v>
      </c>
      <c r="C36" s="39">
        <v>2133</v>
      </c>
      <c r="D36" s="39">
        <v>73</v>
      </c>
      <c r="E36" s="39">
        <v>73</v>
      </c>
      <c r="F36" s="291" t="s">
        <v>73</v>
      </c>
      <c r="G36" s="53">
        <v>124</v>
      </c>
      <c r="H36" s="53">
        <v>8</v>
      </c>
      <c r="I36" s="54"/>
    </row>
    <row r="37" spans="1:9" ht="13.5" customHeight="1">
      <c r="A37" s="290" t="s">
        <v>159</v>
      </c>
      <c r="B37" s="42">
        <v>4053</v>
      </c>
      <c r="C37" s="43">
        <v>3923</v>
      </c>
      <c r="D37" s="43">
        <v>129</v>
      </c>
      <c r="E37" s="43">
        <v>129</v>
      </c>
      <c r="F37" s="46">
        <v>76</v>
      </c>
      <c r="G37" s="46">
        <v>5144</v>
      </c>
      <c r="H37" s="46">
        <v>295</v>
      </c>
      <c r="I37" s="47" t="s">
        <v>158</v>
      </c>
    </row>
    <row r="38" spans="1:9" s="121" customFormat="1" ht="13.5" customHeight="1">
      <c r="A38" s="290" t="s">
        <v>416</v>
      </c>
      <c r="B38" s="170">
        <v>262</v>
      </c>
      <c r="C38" s="171">
        <v>234</v>
      </c>
      <c r="D38" s="171">
        <v>28</v>
      </c>
      <c r="E38" s="171">
        <v>28</v>
      </c>
      <c r="F38" s="292" t="s">
        <v>73</v>
      </c>
      <c r="G38" s="292" t="s">
        <v>73</v>
      </c>
      <c r="H38" s="292" t="s">
        <v>73</v>
      </c>
      <c r="I38" s="157"/>
    </row>
    <row r="39" spans="1:9" s="121" customFormat="1" ht="13.5" customHeight="1">
      <c r="A39" s="290" t="s">
        <v>415</v>
      </c>
      <c r="B39" s="155">
        <v>190840</v>
      </c>
      <c r="C39" s="156">
        <v>184041</v>
      </c>
      <c r="D39" s="156">
        <v>6799</v>
      </c>
      <c r="E39" s="156">
        <v>6799</v>
      </c>
      <c r="F39" s="168">
        <v>1283</v>
      </c>
      <c r="G39" s="292" t="s">
        <v>73</v>
      </c>
      <c r="H39" s="292" t="s">
        <v>73</v>
      </c>
      <c r="I39" s="172" t="s">
        <v>879</v>
      </c>
    </row>
    <row r="40" spans="1:9" ht="13.5" customHeight="1">
      <c r="A40" s="290" t="s">
        <v>90</v>
      </c>
      <c r="B40" s="42">
        <v>66</v>
      </c>
      <c r="C40" s="43">
        <v>64</v>
      </c>
      <c r="D40" s="43">
        <v>2</v>
      </c>
      <c r="E40" s="43">
        <v>2</v>
      </c>
      <c r="F40" s="292" t="s">
        <v>73</v>
      </c>
      <c r="G40" s="292" t="s">
        <v>73</v>
      </c>
      <c r="H40" s="292" t="s">
        <v>73</v>
      </c>
      <c r="I40" s="47"/>
    </row>
    <row r="41" spans="1:9" ht="13.5" customHeight="1">
      <c r="A41" s="290" t="s">
        <v>156</v>
      </c>
      <c r="B41" s="42">
        <v>16</v>
      </c>
      <c r="C41" s="43">
        <v>11</v>
      </c>
      <c r="D41" s="43">
        <v>5</v>
      </c>
      <c r="E41" s="43">
        <v>5</v>
      </c>
      <c r="F41" s="292" t="s">
        <v>73</v>
      </c>
      <c r="G41" s="292" t="s">
        <v>73</v>
      </c>
      <c r="H41" s="292" t="s">
        <v>73</v>
      </c>
      <c r="I41" s="47"/>
    </row>
    <row r="42" spans="1:9" s="121" customFormat="1" ht="13.5" customHeight="1">
      <c r="A42" s="230" t="s">
        <v>155</v>
      </c>
      <c r="B42" s="293">
        <v>12495</v>
      </c>
      <c r="C42" s="294">
        <v>12228</v>
      </c>
      <c r="D42" s="294">
        <v>267</v>
      </c>
      <c r="E42" s="294">
        <v>267</v>
      </c>
      <c r="F42" s="295">
        <v>3040</v>
      </c>
      <c r="G42" s="292" t="s">
        <v>73</v>
      </c>
      <c r="H42" s="292" t="s">
        <v>73</v>
      </c>
      <c r="I42" s="149" t="s">
        <v>878</v>
      </c>
    </row>
    <row r="43" spans="1:9" s="121" customFormat="1" ht="13.5" customHeight="1">
      <c r="A43" s="290" t="s">
        <v>439</v>
      </c>
      <c r="B43" s="155">
        <v>281</v>
      </c>
      <c r="C43" s="156">
        <v>164</v>
      </c>
      <c r="D43" s="156">
        <v>117</v>
      </c>
      <c r="E43" s="156">
        <v>20</v>
      </c>
      <c r="F43" s="292" t="s">
        <v>73</v>
      </c>
      <c r="G43" s="292" t="s">
        <v>73</v>
      </c>
      <c r="H43" s="292" t="s">
        <v>73</v>
      </c>
      <c r="I43" s="296"/>
    </row>
    <row r="44" spans="1:9" ht="13.5" customHeight="1">
      <c r="A44" s="289" t="s">
        <v>154</v>
      </c>
      <c r="B44" s="170">
        <v>473</v>
      </c>
      <c r="C44" s="171">
        <v>464</v>
      </c>
      <c r="D44" s="171">
        <v>9</v>
      </c>
      <c r="E44" s="171">
        <v>839</v>
      </c>
      <c r="F44" s="297" t="s">
        <v>73</v>
      </c>
      <c r="G44" s="297" t="s">
        <v>73</v>
      </c>
      <c r="H44" s="297" t="s">
        <v>73</v>
      </c>
      <c r="I44" s="298" t="s">
        <v>153</v>
      </c>
    </row>
    <row r="45" spans="1:9" ht="13.5" customHeight="1">
      <c r="A45" s="30" t="s">
        <v>16</v>
      </c>
      <c r="B45" s="48"/>
      <c r="C45" s="49"/>
      <c r="D45" s="49"/>
      <c r="E45" s="50">
        <f>SUM(E36:E44)</f>
        <v>8162</v>
      </c>
      <c r="F45" s="51"/>
      <c r="G45" s="50">
        <f>SUM(G36:G44)</f>
        <v>5268</v>
      </c>
      <c r="H45" s="50">
        <f>SUM(H36:H44)</f>
        <v>303</v>
      </c>
      <c r="I45" s="63"/>
    </row>
    <row r="46" ht="9.75" customHeight="1">
      <c r="A46" s="64"/>
    </row>
    <row r="47" ht="14.25">
      <c r="A47" s="16" t="s">
        <v>56</v>
      </c>
    </row>
    <row r="48" ht="10.5">
      <c r="J48" s="5" t="s">
        <v>12</v>
      </c>
    </row>
    <row r="49" spans="1:10" ht="13.5" customHeight="1">
      <c r="A49" s="825" t="s">
        <v>17</v>
      </c>
      <c r="B49" s="821" t="s">
        <v>19</v>
      </c>
      <c r="C49" s="823" t="s">
        <v>47</v>
      </c>
      <c r="D49" s="823" t="s">
        <v>20</v>
      </c>
      <c r="E49" s="823" t="s">
        <v>21</v>
      </c>
      <c r="F49" s="823" t="s">
        <v>22</v>
      </c>
      <c r="G49" s="827" t="s">
        <v>23</v>
      </c>
      <c r="H49" s="827" t="s">
        <v>24</v>
      </c>
      <c r="I49" s="827" t="s">
        <v>59</v>
      </c>
      <c r="J49" s="829" t="s">
        <v>8</v>
      </c>
    </row>
    <row r="50" spans="1:10" ht="13.5" customHeight="1" thickBot="1">
      <c r="A50" s="826"/>
      <c r="B50" s="822"/>
      <c r="C50" s="824"/>
      <c r="D50" s="824"/>
      <c r="E50" s="824"/>
      <c r="F50" s="824"/>
      <c r="G50" s="828"/>
      <c r="H50" s="828"/>
      <c r="I50" s="831"/>
      <c r="J50" s="830"/>
    </row>
    <row r="51" spans="1:10" ht="13.5" customHeight="1" thickTop="1">
      <c r="A51" s="289" t="s">
        <v>152</v>
      </c>
      <c r="B51" s="38">
        <v>0</v>
      </c>
      <c r="C51" s="39">
        <v>102</v>
      </c>
      <c r="D51" s="39">
        <v>51</v>
      </c>
      <c r="E51" s="39" t="s">
        <v>73</v>
      </c>
      <c r="F51" s="39" t="s">
        <v>121</v>
      </c>
      <c r="G51" s="39" t="s">
        <v>121</v>
      </c>
      <c r="H51" s="39" t="s">
        <v>121</v>
      </c>
      <c r="I51" s="39" t="s">
        <v>121</v>
      </c>
      <c r="J51" s="58"/>
    </row>
    <row r="52" spans="1:10" ht="13.5" customHeight="1">
      <c r="A52" s="290" t="s">
        <v>151</v>
      </c>
      <c r="B52" s="55">
        <v>2</v>
      </c>
      <c r="C52" s="56">
        <v>10</v>
      </c>
      <c r="D52" s="56">
        <v>3</v>
      </c>
      <c r="E52" s="56">
        <v>0</v>
      </c>
      <c r="F52" s="43" t="s">
        <v>121</v>
      </c>
      <c r="G52" s="43" t="s">
        <v>121</v>
      </c>
      <c r="H52" s="43" t="s">
        <v>121</v>
      </c>
      <c r="I52" s="43" t="s">
        <v>121</v>
      </c>
      <c r="J52" s="58"/>
    </row>
    <row r="53" spans="1:10" ht="13.5" customHeight="1">
      <c r="A53" s="290" t="s">
        <v>150</v>
      </c>
      <c r="B53" s="42">
        <v>3</v>
      </c>
      <c r="C53" s="43">
        <v>7</v>
      </c>
      <c r="D53" s="43">
        <v>2</v>
      </c>
      <c r="E53" s="43" t="s">
        <v>73</v>
      </c>
      <c r="F53" s="43" t="s">
        <v>121</v>
      </c>
      <c r="G53" s="43" t="s">
        <v>121</v>
      </c>
      <c r="H53" s="43" t="s">
        <v>121</v>
      </c>
      <c r="I53" s="43" t="s">
        <v>121</v>
      </c>
      <c r="J53" s="47"/>
    </row>
    <row r="54" spans="1:10" ht="13.5" customHeight="1">
      <c r="A54" s="290" t="s">
        <v>149</v>
      </c>
      <c r="B54" s="42">
        <v>-10</v>
      </c>
      <c r="C54" s="43">
        <v>25</v>
      </c>
      <c r="D54" s="43">
        <v>30</v>
      </c>
      <c r="E54" s="43">
        <v>4</v>
      </c>
      <c r="F54" s="43" t="s">
        <v>121</v>
      </c>
      <c r="G54" s="43" t="s">
        <v>121</v>
      </c>
      <c r="H54" s="43" t="s">
        <v>121</v>
      </c>
      <c r="I54" s="43" t="s">
        <v>121</v>
      </c>
      <c r="J54" s="47"/>
    </row>
    <row r="55" spans="1:10" ht="13.5" customHeight="1">
      <c r="A55" s="299" t="s">
        <v>148</v>
      </c>
      <c r="B55" s="59">
        <v>0</v>
      </c>
      <c r="C55" s="60">
        <v>3</v>
      </c>
      <c r="D55" s="60">
        <v>3</v>
      </c>
      <c r="E55" s="60" t="s">
        <v>73</v>
      </c>
      <c r="F55" s="300" t="s">
        <v>121</v>
      </c>
      <c r="G55" s="300" t="s">
        <v>121</v>
      </c>
      <c r="H55" s="300" t="s">
        <v>121</v>
      </c>
      <c r="I55" s="300" t="s">
        <v>121</v>
      </c>
      <c r="J55" s="78"/>
    </row>
    <row r="56" spans="1:10" ht="13.5" customHeight="1">
      <c r="A56" s="68" t="s">
        <v>18</v>
      </c>
      <c r="B56" s="69"/>
      <c r="C56" s="51"/>
      <c r="D56" s="50">
        <f>SUM(D51:D55)</f>
        <v>89</v>
      </c>
      <c r="E56" s="50" t="s">
        <v>73</v>
      </c>
      <c r="F56" s="50" t="s">
        <v>121</v>
      </c>
      <c r="G56" s="50" t="s">
        <v>121</v>
      </c>
      <c r="H56" s="50" t="s">
        <v>121</v>
      </c>
      <c r="I56" s="50" t="s">
        <v>121</v>
      </c>
      <c r="J56" s="52"/>
    </row>
    <row r="57" ht="10.5">
      <c r="A57" s="4" t="s">
        <v>61</v>
      </c>
    </row>
    <row r="58" ht="9.75" customHeight="1"/>
    <row r="59" ht="14.25">
      <c r="A59" s="16" t="s">
        <v>39</v>
      </c>
    </row>
    <row r="60" ht="10.5">
      <c r="D60" s="5" t="s">
        <v>12</v>
      </c>
    </row>
    <row r="61" spans="1:4" ht="21.75" thickBot="1">
      <c r="A61" s="71" t="s">
        <v>34</v>
      </c>
      <c r="B61" s="72" t="s">
        <v>69</v>
      </c>
      <c r="C61" s="73" t="s">
        <v>70</v>
      </c>
      <c r="D61" s="74" t="s">
        <v>50</v>
      </c>
    </row>
    <row r="62" spans="1:4" ht="13.5" customHeight="1" thickTop="1">
      <c r="A62" s="75" t="s">
        <v>35</v>
      </c>
      <c r="B62" s="38">
        <v>650</v>
      </c>
      <c r="C62" s="39">
        <v>550</v>
      </c>
      <c r="D62" s="54">
        <f>+C62-B62</f>
        <v>-100</v>
      </c>
    </row>
    <row r="63" spans="1:4" ht="13.5" customHeight="1">
      <c r="A63" s="76" t="s">
        <v>36</v>
      </c>
      <c r="B63" s="42">
        <v>43</v>
      </c>
      <c r="C63" s="43">
        <v>43</v>
      </c>
      <c r="D63" s="47">
        <f>+C63-B63</f>
        <v>0</v>
      </c>
    </row>
    <row r="64" spans="1:4" ht="13.5" customHeight="1">
      <c r="A64" s="77" t="s">
        <v>37</v>
      </c>
      <c r="B64" s="59">
        <v>1148</v>
      </c>
      <c r="C64" s="60">
        <v>1068</v>
      </c>
      <c r="D64" s="78">
        <f>+C64-B64</f>
        <v>-80</v>
      </c>
    </row>
    <row r="65" spans="1:4" ht="13.5" customHeight="1">
      <c r="A65" s="79" t="s">
        <v>38</v>
      </c>
      <c r="B65" s="80">
        <v>1841</v>
      </c>
      <c r="C65" s="50">
        <f>SUM(C62:C64)</f>
        <v>1661</v>
      </c>
      <c r="D65" s="52">
        <f>+C65-B65</f>
        <v>-180</v>
      </c>
    </row>
    <row r="66" spans="1:4" ht="10.5">
      <c r="A66" s="4" t="s">
        <v>58</v>
      </c>
      <c r="B66" s="81"/>
      <c r="C66" s="81"/>
      <c r="D66" s="81"/>
    </row>
    <row r="67" spans="1:4" ht="9.75" customHeight="1">
      <c r="A67" s="82"/>
      <c r="B67" s="81"/>
      <c r="C67" s="81"/>
      <c r="D67" s="81"/>
    </row>
    <row r="68" ht="14.25">
      <c r="A68" s="16" t="s">
        <v>57</v>
      </c>
    </row>
    <row r="69" ht="10.5" customHeight="1">
      <c r="A69" s="16"/>
    </row>
    <row r="70" spans="1:11" ht="21.75" thickBot="1">
      <c r="A70" s="71" t="s">
        <v>33</v>
      </c>
      <c r="B70" s="72" t="s">
        <v>69</v>
      </c>
      <c r="C70" s="73" t="s">
        <v>70</v>
      </c>
      <c r="D70" s="73" t="s">
        <v>50</v>
      </c>
      <c r="E70" s="83" t="s">
        <v>31</v>
      </c>
      <c r="F70" s="74" t="s">
        <v>32</v>
      </c>
      <c r="G70" s="834" t="s">
        <v>40</v>
      </c>
      <c r="H70" s="835"/>
      <c r="I70" s="72" t="s">
        <v>69</v>
      </c>
      <c r="J70" s="73" t="s">
        <v>70</v>
      </c>
      <c r="K70" s="74" t="s">
        <v>50</v>
      </c>
    </row>
    <row r="71" spans="1:11" ht="13.5" customHeight="1" thickTop="1">
      <c r="A71" s="75" t="s">
        <v>25</v>
      </c>
      <c r="B71" s="84">
        <v>5.19</v>
      </c>
      <c r="C71" s="85">
        <v>4.35</v>
      </c>
      <c r="D71" s="85">
        <f aca="true" t="shared" si="0" ref="D71:D76">+C71-B71</f>
        <v>-0.8400000000000007</v>
      </c>
      <c r="E71" s="193">
        <v>-15</v>
      </c>
      <c r="F71" s="194" t="s">
        <v>147</v>
      </c>
      <c r="G71" s="811" t="s">
        <v>146</v>
      </c>
      <c r="H71" s="812"/>
      <c r="I71" s="195" t="s">
        <v>114</v>
      </c>
      <c r="J71" s="196" t="s">
        <v>73</v>
      </c>
      <c r="K71" s="197" t="s">
        <v>114</v>
      </c>
    </row>
    <row r="72" spans="1:11" ht="13.5" customHeight="1">
      <c r="A72" s="76" t="s">
        <v>26</v>
      </c>
      <c r="B72" s="91">
        <v>6.66</v>
      </c>
      <c r="C72" s="92">
        <v>4.95</v>
      </c>
      <c r="D72" s="92">
        <f t="shared" si="0"/>
        <v>-1.71</v>
      </c>
      <c r="E72" s="200">
        <v>-20</v>
      </c>
      <c r="F72" s="201" t="s">
        <v>145</v>
      </c>
      <c r="G72" s="802"/>
      <c r="H72" s="803"/>
      <c r="I72" s="91"/>
      <c r="J72" s="99"/>
      <c r="K72" s="203"/>
    </row>
    <row r="73" spans="1:11" ht="13.5" customHeight="1">
      <c r="A73" s="76" t="s">
        <v>27</v>
      </c>
      <c r="B73" s="98">
        <v>13.3</v>
      </c>
      <c r="C73" s="99">
        <v>13.1</v>
      </c>
      <c r="D73" s="92">
        <f t="shared" si="0"/>
        <v>-0.20000000000000107</v>
      </c>
      <c r="E73" s="205">
        <v>25</v>
      </c>
      <c r="F73" s="206">
        <v>35</v>
      </c>
      <c r="G73" s="802"/>
      <c r="H73" s="803"/>
      <c r="I73" s="91"/>
      <c r="J73" s="99"/>
      <c r="K73" s="203"/>
    </row>
    <row r="74" spans="1:11" ht="13.5" customHeight="1">
      <c r="A74" s="76" t="s">
        <v>28</v>
      </c>
      <c r="B74" s="102">
        <v>42.2</v>
      </c>
      <c r="C74" s="99">
        <v>52.8</v>
      </c>
      <c r="D74" s="92">
        <f t="shared" si="0"/>
        <v>10.599999999999994</v>
      </c>
      <c r="E74" s="205">
        <v>350</v>
      </c>
      <c r="F74" s="208"/>
      <c r="G74" s="802"/>
      <c r="H74" s="803"/>
      <c r="I74" s="91"/>
      <c r="J74" s="99"/>
      <c r="K74" s="203"/>
    </row>
    <row r="75" spans="1:11" ht="13.5" customHeight="1">
      <c r="A75" s="76" t="s">
        <v>29</v>
      </c>
      <c r="B75" s="104">
        <v>0.32</v>
      </c>
      <c r="C75" s="92">
        <v>0.31</v>
      </c>
      <c r="D75" s="92">
        <f t="shared" si="0"/>
        <v>-0.010000000000000009</v>
      </c>
      <c r="E75" s="210"/>
      <c r="F75" s="211"/>
      <c r="G75" s="802"/>
      <c r="H75" s="803"/>
      <c r="I75" s="91"/>
      <c r="J75" s="99"/>
      <c r="K75" s="203"/>
    </row>
    <row r="76" spans="1:11" ht="13.5" customHeight="1">
      <c r="A76" s="301" t="s">
        <v>30</v>
      </c>
      <c r="B76" s="302">
        <v>81.1</v>
      </c>
      <c r="C76" s="303">
        <v>79.1</v>
      </c>
      <c r="D76" s="303">
        <f t="shared" si="0"/>
        <v>-2</v>
      </c>
      <c r="E76" s="215"/>
      <c r="F76" s="216"/>
      <c r="G76" s="839"/>
      <c r="H76" s="840"/>
      <c r="I76" s="217"/>
      <c r="J76" s="303"/>
      <c r="K76" s="218"/>
    </row>
    <row r="77" ht="10.5">
      <c r="A77" s="4" t="s">
        <v>64</v>
      </c>
    </row>
    <row r="78" ht="10.5">
      <c r="A78" s="4" t="s">
        <v>65</v>
      </c>
    </row>
    <row r="79" ht="10.5">
      <c r="A79" s="4" t="s">
        <v>63</v>
      </c>
    </row>
    <row r="80" ht="10.5" customHeight="1">
      <c r="A80" s="4" t="s">
        <v>68</v>
      </c>
    </row>
  </sheetData>
  <sheetProtection/>
  <mergeCells count="43">
    <mergeCell ref="G70:H70"/>
    <mergeCell ref="G76:H76"/>
    <mergeCell ref="G75:H75"/>
    <mergeCell ref="G74:H74"/>
    <mergeCell ref="G73:H73"/>
    <mergeCell ref="G72:H72"/>
    <mergeCell ref="G71:H71"/>
    <mergeCell ref="B8:B9"/>
    <mergeCell ref="G19:G20"/>
    <mergeCell ref="H19:H20"/>
    <mergeCell ref="G8:G9"/>
    <mergeCell ref="F8:F9"/>
    <mergeCell ref="A8:A9"/>
    <mergeCell ref="H8:H9"/>
    <mergeCell ref="A19:A20"/>
    <mergeCell ref="B19:B20"/>
    <mergeCell ref="C19:C20"/>
    <mergeCell ref="F34:F35"/>
    <mergeCell ref="D34:D35"/>
    <mergeCell ref="E34:E35"/>
    <mergeCell ref="I19:I20"/>
    <mergeCell ref="D8:D9"/>
    <mergeCell ref="C8:C9"/>
    <mergeCell ref="D19:D20"/>
    <mergeCell ref="E19:E20"/>
    <mergeCell ref="E8:E9"/>
    <mergeCell ref="F19:F20"/>
    <mergeCell ref="D49:D50"/>
    <mergeCell ref="E49:E50"/>
    <mergeCell ref="H49:H50"/>
    <mergeCell ref="J49:J50"/>
    <mergeCell ref="H34:H35"/>
    <mergeCell ref="I34:I35"/>
    <mergeCell ref="F49:F50"/>
    <mergeCell ref="G49:G50"/>
    <mergeCell ref="I49:I50"/>
    <mergeCell ref="G34:G35"/>
    <mergeCell ref="A34:A35"/>
    <mergeCell ref="B34:B35"/>
    <mergeCell ref="C34:C35"/>
    <mergeCell ref="A49:A50"/>
    <mergeCell ref="B49:B50"/>
    <mergeCell ref="C49:C50"/>
  </mergeCells>
  <printOptions/>
  <pageMargins left="0.4330708661417323" right="0.3937007874015748" top="0.5905511811023623" bottom="0.31496062992125984" header="0.4330708661417323" footer="0.1968503937007874"/>
  <pageSetup horizontalDpi="300" verticalDpi="300" orientation="portrait" paperSize="9" scale="79"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4.xml><?xml version="1.0" encoding="utf-8"?>
<worksheet xmlns="http://schemas.openxmlformats.org/spreadsheetml/2006/main" xmlns:r="http://schemas.openxmlformats.org/officeDocument/2006/relationships">
  <dimension ref="A1:M99"/>
  <sheetViews>
    <sheetView view="pageBreakPreview" zoomScaleSheetLayoutView="100" zoomScalePageLayoutView="0" workbookViewId="0" topLeftCell="A1">
      <selection activeCell="D21" sqref="D21"/>
    </sheetView>
  </sheetViews>
  <sheetFormatPr defaultColWidth="9.00390625" defaultRowHeight="13.5" customHeight="1"/>
  <cols>
    <col min="1" max="1" width="16.625" style="121" customWidth="1"/>
    <col min="2" max="16384" width="9.00390625" style="121" customWidth="1"/>
  </cols>
  <sheetData>
    <row r="1" spans="1:13" ht="21" customHeight="1">
      <c r="A1" s="118" t="s">
        <v>703</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927</v>
      </c>
      <c r="B4" s="124"/>
      <c r="G4" s="125" t="s">
        <v>51</v>
      </c>
      <c r="H4" s="126" t="s">
        <v>52</v>
      </c>
      <c r="I4" s="127" t="s">
        <v>53</v>
      </c>
      <c r="J4" s="128" t="s">
        <v>54</v>
      </c>
    </row>
    <row r="5" spans="7:10" ht="13.5" customHeight="1" thickTop="1">
      <c r="G5" s="219">
        <v>15430</v>
      </c>
      <c r="H5" s="130">
        <v>3858</v>
      </c>
      <c r="I5" s="131">
        <v>1504</v>
      </c>
      <c r="J5" s="132">
        <v>20792</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39446</v>
      </c>
      <c r="C10" s="136">
        <v>37484</v>
      </c>
      <c r="D10" s="136">
        <v>1962</v>
      </c>
      <c r="E10" s="136">
        <v>1793</v>
      </c>
      <c r="F10" s="136">
        <v>3293</v>
      </c>
      <c r="G10" s="136">
        <v>29397</v>
      </c>
      <c r="H10" s="485" t="s">
        <v>926</v>
      </c>
    </row>
    <row r="11" spans="1:8" ht="13.5" customHeight="1">
      <c r="A11" s="154" t="s">
        <v>925</v>
      </c>
      <c r="B11" s="22">
        <v>499</v>
      </c>
      <c r="C11" s="23">
        <v>485</v>
      </c>
      <c r="D11" s="23">
        <v>2</v>
      </c>
      <c r="E11" s="458" t="s">
        <v>114</v>
      </c>
      <c r="F11" s="23">
        <v>401</v>
      </c>
      <c r="G11" s="458" t="s">
        <v>114</v>
      </c>
      <c r="H11" s="639" t="s">
        <v>924</v>
      </c>
    </row>
    <row r="12" spans="1:8" ht="13.5" customHeight="1">
      <c r="A12" s="154" t="s">
        <v>923</v>
      </c>
      <c r="B12" s="22">
        <v>4</v>
      </c>
      <c r="C12" s="23">
        <v>4</v>
      </c>
      <c r="D12" s="458" t="s">
        <v>114</v>
      </c>
      <c r="E12" s="458" t="s">
        <v>114</v>
      </c>
      <c r="F12" s="458" t="s">
        <v>114</v>
      </c>
      <c r="G12" s="458" t="s">
        <v>114</v>
      </c>
      <c r="H12" s="639"/>
    </row>
    <row r="13" spans="1:8" ht="13.5" customHeight="1">
      <c r="A13" s="158" t="s">
        <v>922</v>
      </c>
      <c r="B13" s="27">
        <v>1145</v>
      </c>
      <c r="C13" s="28">
        <v>1136</v>
      </c>
      <c r="D13" s="28">
        <v>9</v>
      </c>
      <c r="E13" s="28">
        <v>3</v>
      </c>
      <c r="F13" s="28">
        <v>217</v>
      </c>
      <c r="G13" s="28">
        <v>1865</v>
      </c>
      <c r="H13" s="304"/>
    </row>
    <row r="14" spans="1:8" ht="13.5" customHeight="1">
      <c r="A14" s="138" t="s">
        <v>1</v>
      </c>
      <c r="B14" s="139">
        <v>41094</v>
      </c>
      <c r="C14" s="140">
        <v>41072</v>
      </c>
      <c r="D14" s="140">
        <v>1975</v>
      </c>
      <c r="E14" s="140">
        <v>1796</v>
      </c>
      <c r="F14" s="141"/>
      <c r="G14" s="140">
        <v>31262</v>
      </c>
      <c r="H14" s="142"/>
    </row>
    <row r="15" spans="1:8" ht="13.5" customHeight="1">
      <c r="A15" s="143" t="s">
        <v>66</v>
      </c>
      <c r="B15" s="144"/>
      <c r="C15" s="144"/>
      <c r="D15" s="144"/>
      <c r="E15" s="144"/>
      <c r="F15" s="144"/>
      <c r="G15" s="144"/>
      <c r="H15" s="145"/>
    </row>
    <row r="16" ht="9.75" customHeight="1"/>
    <row r="17" ht="14.25">
      <c r="A17" s="133" t="s">
        <v>10</v>
      </c>
    </row>
    <row r="18" spans="9:12" ht="10.5">
      <c r="I18" s="122" t="s">
        <v>12</v>
      </c>
      <c r="K18" s="122"/>
      <c r="L18" s="122"/>
    </row>
    <row r="19" spans="1:9" ht="13.5" customHeight="1">
      <c r="A19" s="789" t="s">
        <v>0</v>
      </c>
      <c r="B19" s="791" t="s">
        <v>43</v>
      </c>
      <c r="C19" s="793" t="s">
        <v>44</v>
      </c>
      <c r="D19" s="793" t="s">
        <v>45</v>
      </c>
      <c r="E19" s="799" t="s">
        <v>46</v>
      </c>
      <c r="F19" s="793" t="s">
        <v>55</v>
      </c>
      <c r="G19" s="793" t="s">
        <v>11</v>
      </c>
      <c r="H19" s="799" t="s">
        <v>41</v>
      </c>
      <c r="I19" s="797" t="s">
        <v>8</v>
      </c>
    </row>
    <row r="20" spans="1:9" ht="13.5" customHeight="1" thickBot="1">
      <c r="A20" s="790"/>
      <c r="B20" s="792"/>
      <c r="C20" s="794"/>
      <c r="D20" s="794"/>
      <c r="E20" s="800"/>
      <c r="F20" s="805"/>
      <c r="G20" s="805"/>
      <c r="H20" s="801"/>
      <c r="I20" s="798"/>
    </row>
    <row r="21" spans="1:9" ht="13.5" customHeight="1" thickTop="1">
      <c r="A21" s="134" t="s">
        <v>76</v>
      </c>
      <c r="B21" s="228">
        <v>2304</v>
      </c>
      <c r="C21" s="40">
        <v>2297</v>
      </c>
      <c r="D21" s="40">
        <v>7</v>
      </c>
      <c r="E21" s="147">
        <v>1387</v>
      </c>
      <c r="F21" s="147">
        <v>16</v>
      </c>
      <c r="G21" s="147">
        <v>491</v>
      </c>
      <c r="H21" s="147">
        <v>94</v>
      </c>
      <c r="I21" s="149" t="s">
        <v>75</v>
      </c>
    </row>
    <row r="22" spans="1:9" ht="13.5" customHeight="1">
      <c r="A22" s="134" t="s">
        <v>187</v>
      </c>
      <c r="B22" s="260">
        <v>2903</v>
      </c>
      <c r="C22" s="261">
        <v>3066</v>
      </c>
      <c r="D22" s="262" t="s">
        <v>946</v>
      </c>
      <c r="E22" s="151">
        <v>345</v>
      </c>
      <c r="F22" s="261">
        <v>2298</v>
      </c>
      <c r="G22" s="151">
        <v>384</v>
      </c>
      <c r="H22" s="151">
        <v>278</v>
      </c>
      <c r="I22" s="149" t="s">
        <v>75</v>
      </c>
    </row>
    <row r="23" spans="1:9" ht="13.5" customHeight="1">
      <c r="A23" s="154" t="s">
        <v>77</v>
      </c>
      <c r="B23" s="150">
        <v>4276</v>
      </c>
      <c r="C23" s="151">
        <v>4037</v>
      </c>
      <c r="D23" s="151">
        <v>239</v>
      </c>
      <c r="E23" s="151">
        <v>239</v>
      </c>
      <c r="F23" s="151">
        <v>981</v>
      </c>
      <c r="G23" s="151">
        <v>20576</v>
      </c>
      <c r="H23" s="151">
        <v>8992</v>
      </c>
      <c r="I23" s="149"/>
    </row>
    <row r="24" spans="1:9" ht="13.5" customHeight="1">
      <c r="A24" s="154" t="s">
        <v>80</v>
      </c>
      <c r="B24" s="150">
        <v>17</v>
      </c>
      <c r="C24" s="151">
        <v>17</v>
      </c>
      <c r="D24" s="152" t="s">
        <v>114</v>
      </c>
      <c r="E24" s="152" t="s">
        <v>114</v>
      </c>
      <c r="F24" s="151">
        <v>15</v>
      </c>
      <c r="G24" s="151">
        <v>133</v>
      </c>
      <c r="H24" s="151">
        <v>133</v>
      </c>
      <c r="I24" s="149"/>
    </row>
    <row r="25" spans="1:9" ht="13.5" customHeight="1">
      <c r="A25" s="230" t="s">
        <v>896</v>
      </c>
      <c r="B25" s="150">
        <v>12</v>
      </c>
      <c r="C25" s="151">
        <v>9</v>
      </c>
      <c r="D25" s="151">
        <v>3</v>
      </c>
      <c r="E25" s="151">
        <v>3</v>
      </c>
      <c r="F25" s="152" t="s">
        <v>114</v>
      </c>
      <c r="G25" s="151">
        <v>36</v>
      </c>
      <c r="H25" s="151">
        <v>7</v>
      </c>
      <c r="I25" s="149"/>
    </row>
    <row r="26" spans="1:9" ht="13.5" customHeight="1">
      <c r="A26" s="230" t="s">
        <v>243</v>
      </c>
      <c r="B26" s="150">
        <v>10990</v>
      </c>
      <c r="C26" s="151">
        <v>10454</v>
      </c>
      <c r="D26" s="151">
        <v>536</v>
      </c>
      <c r="E26" s="151">
        <v>536</v>
      </c>
      <c r="F26" s="151">
        <v>862</v>
      </c>
      <c r="G26" s="152" t="s">
        <v>114</v>
      </c>
      <c r="H26" s="152" t="s">
        <v>114</v>
      </c>
      <c r="I26" s="639" t="s">
        <v>921</v>
      </c>
    </row>
    <row r="27" spans="1:9" ht="13.5" customHeight="1">
      <c r="A27" s="230" t="s">
        <v>920</v>
      </c>
      <c r="B27" s="155">
        <v>6031</v>
      </c>
      <c r="C27" s="156">
        <v>5951</v>
      </c>
      <c r="D27" s="156">
        <v>80</v>
      </c>
      <c r="E27" s="156">
        <v>80</v>
      </c>
      <c r="F27" s="156">
        <v>928</v>
      </c>
      <c r="G27" s="168" t="s">
        <v>114</v>
      </c>
      <c r="H27" s="168" t="s">
        <v>114</v>
      </c>
      <c r="I27" s="639" t="s">
        <v>919</v>
      </c>
    </row>
    <row r="28" spans="1:9" ht="13.5" customHeight="1">
      <c r="A28" s="230" t="s">
        <v>918</v>
      </c>
      <c r="B28" s="155">
        <v>875</v>
      </c>
      <c r="C28" s="156">
        <v>857</v>
      </c>
      <c r="D28" s="156">
        <v>18</v>
      </c>
      <c r="E28" s="156">
        <v>18</v>
      </c>
      <c r="F28" s="156">
        <v>196</v>
      </c>
      <c r="G28" s="168" t="s">
        <v>114</v>
      </c>
      <c r="H28" s="168" t="s">
        <v>114</v>
      </c>
      <c r="I28" s="157"/>
    </row>
    <row r="29" spans="1:9" ht="13.5" customHeight="1">
      <c r="A29" s="230" t="s">
        <v>917</v>
      </c>
      <c r="B29" s="155">
        <v>190</v>
      </c>
      <c r="C29" s="156">
        <v>2</v>
      </c>
      <c r="D29" s="156">
        <v>188</v>
      </c>
      <c r="E29" s="156">
        <v>188</v>
      </c>
      <c r="F29" s="156">
        <v>872</v>
      </c>
      <c r="G29" s="168" t="s">
        <v>114</v>
      </c>
      <c r="H29" s="168" t="s">
        <v>114</v>
      </c>
      <c r="I29" s="157"/>
    </row>
    <row r="30" spans="1:9" ht="13.5" customHeight="1">
      <c r="A30" s="158" t="s">
        <v>916</v>
      </c>
      <c r="B30" s="159">
        <v>99</v>
      </c>
      <c r="C30" s="160">
        <v>98</v>
      </c>
      <c r="D30" s="160">
        <v>1</v>
      </c>
      <c r="E30" s="160">
        <v>1</v>
      </c>
      <c r="F30" s="176" t="s">
        <v>114</v>
      </c>
      <c r="G30" s="176" t="s">
        <v>114</v>
      </c>
      <c r="H30" s="176" t="s">
        <v>114</v>
      </c>
      <c r="I30" s="161"/>
    </row>
    <row r="31" spans="1:9" ht="13.5" customHeight="1">
      <c r="A31" s="138" t="s">
        <v>15</v>
      </c>
      <c r="B31" s="162"/>
      <c r="C31" s="163"/>
      <c r="D31" s="163"/>
      <c r="E31" s="164">
        <v>2797</v>
      </c>
      <c r="F31" s="165"/>
      <c r="G31" s="164">
        <v>21619</v>
      </c>
      <c r="H31" s="164">
        <v>9504</v>
      </c>
      <c r="I31" s="166"/>
    </row>
    <row r="32" ht="10.5">
      <c r="A32" s="121" t="s">
        <v>60</v>
      </c>
    </row>
    <row r="33" ht="10.5">
      <c r="A33" s="121" t="s">
        <v>62</v>
      </c>
    </row>
    <row r="34" ht="10.5">
      <c r="A34" s="121" t="s">
        <v>49</v>
      </c>
    </row>
    <row r="35" ht="10.5">
      <c r="A35" s="121" t="s">
        <v>48</v>
      </c>
    </row>
    <row r="36" ht="9.75" customHeight="1"/>
    <row r="37" ht="14.25">
      <c r="A37" s="133" t="s">
        <v>13</v>
      </c>
    </row>
    <row r="38" spans="9:10" ht="10.5">
      <c r="I38" s="122" t="s">
        <v>12</v>
      </c>
      <c r="J38" s="122"/>
    </row>
    <row r="39" spans="1:9" ht="13.5" customHeight="1">
      <c r="A39" s="789" t="s">
        <v>14</v>
      </c>
      <c r="B39" s="791" t="s">
        <v>43</v>
      </c>
      <c r="C39" s="793" t="s">
        <v>44</v>
      </c>
      <c r="D39" s="793" t="s">
        <v>45</v>
      </c>
      <c r="E39" s="799" t="s">
        <v>46</v>
      </c>
      <c r="F39" s="793" t="s">
        <v>55</v>
      </c>
      <c r="G39" s="793" t="s">
        <v>11</v>
      </c>
      <c r="H39" s="799" t="s">
        <v>42</v>
      </c>
      <c r="I39" s="797" t="s">
        <v>8</v>
      </c>
    </row>
    <row r="40" spans="1:9" ht="13.5" customHeight="1" thickBot="1">
      <c r="A40" s="790"/>
      <c r="B40" s="792"/>
      <c r="C40" s="794"/>
      <c r="D40" s="794"/>
      <c r="E40" s="800"/>
      <c r="F40" s="805"/>
      <c r="G40" s="805"/>
      <c r="H40" s="801"/>
      <c r="I40" s="798"/>
    </row>
    <row r="41" spans="1:9" ht="13.5" customHeight="1" thickTop="1">
      <c r="A41" s="134" t="s">
        <v>397</v>
      </c>
      <c r="B41" s="640">
        <v>14</v>
      </c>
      <c r="C41" s="641">
        <v>12</v>
      </c>
      <c r="D41" s="147">
        <v>1</v>
      </c>
      <c r="E41" s="147">
        <v>1</v>
      </c>
      <c r="F41" s="148" t="s">
        <v>114</v>
      </c>
      <c r="G41" s="148" t="s">
        <v>114</v>
      </c>
      <c r="H41" s="148" t="s">
        <v>114</v>
      </c>
      <c r="I41" s="167"/>
    </row>
    <row r="42" spans="1:9" ht="13.5" customHeight="1">
      <c r="A42" s="169" t="s">
        <v>915</v>
      </c>
      <c r="B42" s="642">
        <v>42</v>
      </c>
      <c r="C42" s="641">
        <v>41</v>
      </c>
      <c r="D42" s="156">
        <v>1</v>
      </c>
      <c r="E42" s="643">
        <v>1</v>
      </c>
      <c r="F42" s="783">
        <v>6</v>
      </c>
      <c r="G42" s="782" t="s">
        <v>114</v>
      </c>
      <c r="H42" s="599" t="s">
        <v>114</v>
      </c>
      <c r="I42" s="600" t="s">
        <v>947</v>
      </c>
    </row>
    <row r="43" spans="1:9" ht="13.5" customHeight="1">
      <c r="A43" s="154" t="s">
        <v>914</v>
      </c>
      <c r="B43" s="642">
        <v>66</v>
      </c>
      <c r="C43" s="641">
        <v>64</v>
      </c>
      <c r="D43" s="641">
        <v>2</v>
      </c>
      <c r="E43" s="644">
        <v>2</v>
      </c>
      <c r="F43" s="645" t="s">
        <v>114</v>
      </c>
      <c r="G43" s="646" t="s">
        <v>114</v>
      </c>
      <c r="H43" s="168" t="s">
        <v>114</v>
      </c>
      <c r="I43" s="157"/>
    </row>
    <row r="44" spans="1:9" ht="13.5" customHeight="1">
      <c r="A44" s="230" t="s">
        <v>908</v>
      </c>
      <c r="B44" s="293"/>
      <c r="C44" s="294"/>
      <c r="D44" s="294"/>
      <c r="E44" s="294"/>
      <c r="F44" s="294"/>
      <c r="G44" s="295"/>
      <c r="H44" s="295"/>
      <c r="I44" s="234"/>
    </row>
    <row r="45" spans="1:9" ht="13.5" customHeight="1">
      <c r="A45" s="647" t="s">
        <v>9</v>
      </c>
      <c r="B45" s="150">
        <v>260</v>
      </c>
      <c r="C45" s="151">
        <v>258</v>
      </c>
      <c r="D45" s="151">
        <v>2</v>
      </c>
      <c r="E45" s="151">
        <v>2</v>
      </c>
      <c r="F45" s="152" t="s">
        <v>114</v>
      </c>
      <c r="G45" s="152" t="s">
        <v>114</v>
      </c>
      <c r="H45" s="152" t="s">
        <v>114</v>
      </c>
      <c r="I45" s="149"/>
    </row>
    <row r="46" spans="1:9" ht="13.5" customHeight="1">
      <c r="A46" s="230" t="s">
        <v>908</v>
      </c>
      <c r="B46" s="293"/>
      <c r="C46" s="294"/>
      <c r="D46" s="294"/>
      <c r="E46" s="294"/>
      <c r="F46" s="295"/>
      <c r="G46" s="295"/>
      <c r="H46" s="295"/>
      <c r="I46" s="234"/>
    </row>
    <row r="47" spans="1:9" ht="13.5" customHeight="1">
      <c r="A47" s="647" t="s">
        <v>913</v>
      </c>
      <c r="B47" s="150">
        <v>1</v>
      </c>
      <c r="C47" s="151">
        <v>1</v>
      </c>
      <c r="D47" s="151">
        <v>0</v>
      </c>
      <c r="E47" s="151">
        <v>0</v>
      </c>
      <c r="F47" s="152" t="s">
        <v>114</v>
      </c>
      <c r="G47" s="152" t="s">
        <v>114</v>
      </c>
      <c r="H47" s="152" t="s">
        <v>114</v>
      </c>
      <c r="I47" s="149"/>
    </row>
    <row r="48" spans="1:9" ht="13.5" customHeight="1">
      <c r="A48" s="230" t="s">
        <v>908</v>
      </c>
      <c r="B48" s="293"/>
      <c r="C48" s="294"/>
      <c r="D48" s="294"/>
      <c r="E48" s="294"/>
      <c r="F48" s="295"/>
      <c r="G48" s="295"/>
      <c r="H48" s="295"/>
      <c r="I48" s="234"/>
    </row>
    <row r="49" spans="1:9" ht="13.5" customHeight="1">
      <c r="A49" s="648" t="s">
        <v>912</v>
      </c>
      <c r="B49" s="150">
        <v>19</v>
      </c>
      <c r="C49" s="151">
        <v>18</v>
      </c>
      <c r="D49" s="151">
        <v>0</v>
      </c>
      <c r="E49" s="151">
        <v>0</v>
      </c>
      <c r="F49" s="152" t="s">
        <v>114</v>
      </c>
      <c r="G49" s="152" t="s">
        <v>114</v>
      </c>
      <c r="H49" s="152" t="s">
        <v>114</v>
      </c>
      <c r="I49" s="149"/>
    </row>
    <row r="50" spans="1:9" ht="13.5" customHeight="1">
      <c r="A50" s="230" t="s">
        <v>908</v>
      </c>
      <c r="B50" s="293"/>
      <c r="C50" s="294"/>
      <c r="D50" s="294"/>
      <c r="E50" s="294"/>
      <c r="F50" s="294"/>
      <c r="G50" s="294"/>
      <c r="H50" s="294"/>
      <c r="I50" s="234"/>
    </row>
    <row r="51" spans="1:9" ht="13.5" customHeight="1">
      <c r="A51" s="647" t="s">
        <v>911</v>
      </c>
      <c r="B51" s="150">
        <v>136</v>
      </c>
      <c r="C51" s="151">
        <v>133</v>
      </c>
      <c r="D51" s="151">
        <v>3</v>
      </c>
      <c r="E51" s="151">
        <v>3</v>
      </c>
      <c r="F51" s="151">
        <v>5</v>
      </c>
      <c r="G51" s="151">
        <v>95</v>
      </c>
      <c r="H51" s="262">
        <v>33</v>
      </c>
      <c r="I51" s="149" t="s">
        <v>910</v>
      </c>
    </row>
    <row r="52" spans="1:9" ht="13.5" customHeight="1">
      <c r="A52" s="230" t="s">
        <v>908</v>
      </c>
      <c r="B52" s="293"/>
      <c r="C52" s="294"/>
      <c r="D52" s="294"/>
      <c r="E52" s="294"/>
      <c r="F52" s="294"/>
      <c r="G52" s="294"/>
      <c r="H52" s="294"/>
      <c r="I52" s="234"/>
    </row>
    <row r="53" spans="1:9" ht="13.5" customHeight="1">
      <c r="A53" s="647" t="s">
        <v>909</v>
      </c>
      <c r="B53" s="150">
        <v>14</v>
      </c>
      <c r="C53" s="151">
        <v>13</v>
      </c>
      <c r="D53" s="151">
        <v>1</v>
      </c>
      <c r="E53" s="151">
        <v>1</v>
      </c>
      <c r="F53" s="152" t="s">
        <v>114</v>
      </c>
      <c r="G53" s="152" t="s">
        <v>114</v>
      </c>
      <c r="H53" s="152" t="s">
        <v>114</v>
      </c>
      <c r="I53" s="149"/>
    </row>
    <row r="54" spans="1:9" ht="13.5" customHeight="1">
      <c r="A54" s="230" t="s">
        <v>908</v>
      </c>
      <c r="B54" s="293"/>
      <c r="C54" s="294"/>
      <c r="D54" s="294"/>
      <c r="E54" s="294"/>
      <c r="F54" s="294"/>
      <c r="G54" s="294"/>
      <c r="H54" s="294"/>
      <c r="I54" s="234"/>
    </row>
    <row r="55" spans="1:9" ht="13.5" customHeight="1">
      <c r="A55" s="647" t="s">
        <v>907</v>
      </c>
      <c r="B55" s="150">
        <v>103</v>
      </c>
      <c r="C55" s="151">
        <v>103</v>
      </c>
      <c r="D55" s="151">
        <v>0</v>
      </c>
      <c r="E55" s="151">
        <v>0</v>
      </c>
      <c r="F55" s="151">
        <v>51</v>
      </c>
      <c r="G55" s="152" t="s">
        <v>114</v>
      </c>
      <c r="H55" s="152" t="s">
        <v>114</v>
      </c>
      <c r="I55" s="149" t="s">
        <v>391</v>
      </c>
    </row>
    <row r="56" spans="1:9" ht="13.5" customHeight="1">
      <c r="A56" s="169" t="s">
        <v>906</v>
      </c>
      <c r="B56" s="293"/>
      <c r="C56" s="294"/>
      <c r="D56" s="294"/>
      <c r="E56" s="294"/>
      <c r="F56" s="295"/>
      <c r="G56" s="295"/>
      <c r="H56" s="602"/>
      <c r="I56" s="298"/>
    </row>
    <row r="57" spans="1:9" ht="13.5" customHeight="1">
      <c r="A57" s="647" t="s">
        <v>9</v>
      </c>
      <c r="B57" s="649">
        <v>262</v>
      </c>
      <c r="C57" s="650">
        <v>234</v>
      </c>
      <c r="D57" s="650">
        <v>28</v>
      </c>
      <c r="E57" s="650">
        <v>28</v>
      </c>
      <c r="F57" s="650">
        <v>0</v>
      </c>
      <c r="G57" s="651" t="s">
        <v>188</v>
      </c>
      <c r="H57" s="602" t="s">
        <v>188</v>
      </c>
      <c r="I57" s="298"/>
    </row>
    <row r="58" spans="1:9" ht="13.5" customHeight="1">
      <c r="A58" s="169" t="s">
        <v>906</v>
      </c>
      <c r="B58" s="293"/>
      <c r="C58" s="294"/>
      <c r="D58" s="294"/>
      <c r="E58" s="294"/>
      <c r="F58" s="295"/>
      <c r="G58" s="602"/>
      <c r="H58" s="295"/>
      <c r="I58" s="234"/>
    </row>
    <row r="59" spans="1:9" ht="13.5" customHeight="1">
      <c r="A59" s="647" t="s">
        <v>905</v>
      </c>
      <c r="B59" s="649">
        <v>190840</v>
      </c>
      <c r="C59" s="650">
        <v>184041</v>
      </c>
      <c r="D59" s="650">
        <v>6799</v>
      </c>
      <c r="E59" s="650">
        <v>6799</v>
      </c>
      <c r="F59" s="781">
        <v>1283</v>
      </c>
      <c r="G59" s="782" t="s">
        <v>188</v>
      </c>
      <c r="H59" s="599" t="s">
        <v>188</v>
      </c>
      <c r="I59" s="431" t="s">
        <v>867</v>
      </c>
    </row>
    <row r="60" spans="1:9" ht="13.5" customHeight="1">
      <c r="A60" s="158" t="s">
        <v>782</v>
      </c>
      <c r="B60" s="652">
        <v>352</v>
      </c>
      <c r="C60" s="653">
        <v>345</v>
      </c>
      <c r="D60" s="653">
        <v>7</v>
      </c>
      <c r="E60" s="654">
        <v>733</v>
      </c>
      <c r="F60" s="655">
        <v>0</v>
      </c>
      <c r="G60" s="656" t="s">
        <v>976</v>
      </c>
      <c r="H60" s="176" t="s">
        <v>976</v>
      </c>
      <c r="I60" s="161" t="s">
        <v>75</v>
      </c>
    </row>
    <row r="61" spans="1:9" ht="13.5" customHeight="1">
      <c r="A61" s="138" t="s">
        <v>16</v>
      </c>
      <c r="B61" s="162"/>
      <c r="C61" s="163"/>
      <c r="D61" s="163"/>
      <c r="E61" s="164">
        <v>7669</v>
      </c>
      <c r="F61" s="165"/>
      <c r="G61" s="164">
        <v>95</v>
      </c>
      <c r="H61" s="173">
        <v>33</v>
      </c>
      <c r="I61" s="174"/>
    </row>
    <row r="62" ht="9.75" customHeight="1">
      <c r="A62" s="175"/>
    </row>
    <row r="63" ht="14.25">
      <c r="A63" s="133" t="s">
        <v>56</v>
      </c>
    </row>
    <row r="64" ht="10.5">
      <c r="J64" s="122" t="s">
        <v>12</v>
      </c>
    </row>
    <row r="65" spans="1:10" ht="13.5" customHeight="1">
      <c r="A65" s="795" t="s">
        <v>17</v>
      </c>
      <c r="B65" s="791" t="s">
        <v>19</v>
      </c>
      <c r="C65" s="793" t="s">
        <v>47</v>
      </c>
      <c r="D65" s="793" t="s">
        <v>20</v>
      </c>
      <c r="E65" s="793" t="s">
        <v>21</v>
      </c>
      <c r="F65" s="793" t="s">
        <v>22</v>
      </c>
      <c r="G65" s="799" t="s">
        <v>23</v>
      </c>
      <c r="H65" s="799" t="s">
        <v>24</v>
      </c>
      <c r="I65" s="799" t="s">
        <v>59</v>
      </c>
      <c r="J65" s="797" t="s">
        <v>8</v>
      </c>
    </row>
    <row r="66" spans="1:10" ht="13.5" customHeight="1" thickBot="1">
      <c r="A66" s="796"/>
      <c r="B66" s="792"/>
      <c r="C66" s="794"/>
      <c r="D66" s="794"/>
      <c r="E66" s="794"/>
      <c r="F66" s="794"/>
      <c r="G66" s="800"/>
      <c r="H66" s="800"/>
      <c r="I66" s="801"/>
      <c r="J66" s="798"/>
    </row>
    <row r="67" spans="1:10" ht="13.5" customHeight="1" thickTop="1">
      <c r="A67" s="486" t="s">
        <v>904</v>
      </c>
      <c r="B67" s="228">
        <v>61</v>
      </c>
      <c r="C67" s="147">
        <v>333</v>
      </c>
      <c r="D67" s="147">
        <v>100</v>
      </c>
      <c r="E67" s="148" t="s">
        <v>976</v>
      </c>
      <c r="F67" s="148" t="s">
        <v>976</v>
      </c>
      <c r="G67" s="148" t="s">
        <v>976</v>
      </c>
      <c r="H67" s="148" t="s">
        <v>976</v>
      </c>
      <c r="I67" s="148" t="s">
        <v>976</v>
      </c>
      <c r="J67" s="149"/>
    </row>
    <row r="68" spans="1:10" ht="13.5" customHeight="1">
      <c r="A68" s="486" t="s">
        <v>903</v>
      </c>
      <c r="B68" s="260">
        <v>12</v>
      </c>
      <c r="C68" s="261">
        <v>46</v>
      </c>
      <c r="D68" s="261">
        <v>5</v>
      </c>
      <c r="E68" s="262" t="s">
        <v>976</v>
      </c>
      <c r="F68" s="262" t="s">
        <v>976</v>
      </c>
      <c r="G68" s="262" t="s">
        <v>976</v>
      </c>
      <c r="H68" s="152" t="s">
        <v>976</v>
      </c>
      <c r="I68" s="152" t="s">
        <v>976</v>
      </c>
      <c r="J68" s="149"/>
    </row>
    <row r="69" spans="1:10" ht="13.5" customHeight="1">
      <c r="A69" s="486" t="s">
        <v>902</v>
      </c>
      <c r="B69" s="780">
        <v>2</v>
      </c>
      <c r="C69" s="261">
        <v>245</v>
      </c>
      <c r="D69" s="261">
        <v>5</v>
      </c>
      <c r="E69" s="262" t="s">
        <v>976</v>
      </c>
      <c r="F69" s="262" t="s">
        <v>976</v>
      </c>
      <c r="G69" s="262">
        <v>600</v>
      </c>
      <c r="H69" s="152" t="s">
        <v>976</v>
      </c>
      <c r="I69" s="152" t="s">
        <v>976</v>
      </c>
      <c r="J69" s="149"/>
    </row>
    <row r="70" spans="1:10" ht="13.5" customHeight="1">
      <c r="A70" s="486" t="s">
        <v>901</v>
      </c>
      <c r="B70" s="260">
        <v>3</v>
      </c>
      <c r="C70" s="261">
        <v>115</v>
      </c>
      <c r="D70" s="261">
        <v>70</v>
      </c>
      <c r="E70" s="261">
        <v>9</v>
      </c>
      <c r="F70" s="262" t="s">
        <v>976</v>
      </c>
      <c r="G70" s="262" t="s">
        <v>976</v>
      </c>
      <c r="H70" s="152" t="s">
        <v>976</v>
      </c>
      <c r="I70" s="152" t="s">
        <v>976</v>
      </c>
      <c r="J70" s="149"/>
    </row>
    <row r="71" spans="1:10" ht="13.5" customHeight="1">
      <c r="A71" s="486" t="s">
        <v>900</v>
      </c>
      <c r="B71" s="780" t="s">
        <v>977</v>
      </c>
      <c r="C71" s="261">
        <v>15</v>
      </c>
      <c r="D71" s="261">
        <v>8</v>
      </c>
      <c r="E71" s="261">
        <v>3</v>
      </c>
      <c r="F71" s="262" t="s">
        <v>976</v>
      </c>
      <c r="G71" s="262" t="s">
        <v>976</v>
      </c>
      <c r="H71" s="152" t="s">
        <v>976</v>
      </c>
      <c r="I71" s="152" t="s">
        <v>976</v>
      </c>
      <c r="J71" s="149"/>
    </row>
    <row r="72" spans="1:10" ht="13.5" customHeight="1">
      <c r="A72" s="486" t="s">
        <v>899</v>
      </c>
      <c r="B72" s="235">
        <v>16</v>
      </c>
      <c r="C72" s="44">
        <v>61</v>
      </c>
      <c r="D72" s="44">
        <v>4</v>
      </c>
      <c r="E72" s="241">
        <v>40</v>
      </c>
      <c r="F72" s="241" t="s">
        <v>976</v>
      </c>
      <c r="G72" s="241" t="s">
        <v>976</v>
      </c>
      <c r="H72" s="168" t="s">
        <v>976</v>
      </c>
      <c r="I72" s="168" t="s">
        <v>976</v>
      </c>
      <c r="J72" s="157"/>
    </row>
    <row r="73" spans="1:10" ht="13.5" customHeight="1">
      <c r="A73" s="486" t="s">
        <v>898</v>
      </c>
      <c r="B73" s="533">
        <v>8</v>
      </c>
      <c r="C73" s="44">
        <v>258</v>
      </c>
      <c r="D73" s="44">
        <v>4</v>
      </c>
      <c r="E73" s="241" t="s">
        <v>976</v>
      </c>
      <c r="F73" s="241" t="s">
        <v>976</v>
      </c>
      <c r="G73" s="241" t="s">
        <v>976</v>
      </c>
      <c r="H73" s="168" t="s">
        <v>976</v>
      </c>
      <c r="I73" s="168" t="s">
        <v>976</v>
      </c>
      <c r="J73" s="157"/>
    </row>
    <row r="74" spans="1:10" ht="13.5" customHeight="1">
      <c r="A74" s="486" t="s">
        <v>897</v>
      </c>
      <c r="B74" s="159">
        <v>1</v>
      </c>
      <c r="C74" s="160">
        <v>116</v>
      </c>
      <c r="D74" s="160">
        <v>27</v>
      </c>
      <c r="E74" s="176" t="s">
        <v>976</v>
      </c>
      <c r="F74" s="176" t="s">
        <v>976</v>
      </c>
      <c r="G74" s="176" t="s">
        <v>976</v>
      </c>
      <c r="H74" s="176" t="s">
        <v>976</v>
      </c>
      <c r="I74" s="176" t="s">
        <v>976</v>
      </c>
      <c r="J74" s="161"/>
    </row>
    <row r="75" spans="1:10" ht="13.5" customHeight="1">
      <c r="A75" s="177" t="s">
        <v>18</v>
      </c>
      <c r="B75" s="178"/>
      <c r="C75" s="165"/>
      <c r="D75" s="164">
        <v>223</v>
      </c>
      <c r="E75" s="164">
        <v>11</v>
      </c>
      <c r="F75" s="173" t="s">
        <v>976</v>
      </c>
      <c r="G75" s="173" t="s">
        <v>976</v>
      </c>
      <c r="H75" s="173" t="s">
        <v>976</v>
      </c>
      <c r="I75" s="173" t="s">
        <v>976</v>
      </c>
      <c r="J75" s="166"/>
    </row>
    <row r="76" ht="10.5">
      <c r="A76" s="121" t="s">
        <v>61</v>
      </c>
    </row>
    <row r="77" ht="21" customHeight="1"/>
    <row r="78" ht="14.25">
      <c r="A78" s="133" t="s">
        <v>39</v>
      </c>
    </row>
    <row r="79" ht="10.5">
      <c r="D79" s="122" t="s">
        <v>12</v>
      </c>
    </row>
    <row r="80" spans="1:4" ht="21.75" thickBot="1">
      <c r="A80" s="179" t="s">
        <v>34</v>
      </c>
      <c r="B80" s="180" t="s">
        <v>69</v>
      </c>
      <c r="C80" s="181" t="s">
        <v>70</v>
      </c>
      <c r="D80" s="182" t="s">
        <v>50</v>
      </c>
    </row>
    <row r="81" spans="1:5" ht="13.5" customHeight="1" thickTop="1">
      <c r="A81" s="183" t="s">
        <v>35</v>
      </c>
      <c r="B81" s="146">
        <v>4183</v>
      </c>
      <c r="C81" s="40">
        <v>2296</v>
      </c>
      <c r="D81" s="777">
        <v>-1887</v>
      </c>
      <c r="E81" s="121" t="s">
        <v>948</v>
      </c>
    </row>
    <row r="82" spans="1:4" ht="13.5" customHeight="1">
      <c r="A82" s="184" t="s">
        <v>36</v>
      </c>
      <c r="B82" s="155">
        <v>3563</v>
      </c>
      <c r="C82" s="44">
        <v>3722</v>
      </c>
      <c r="D82" s="778">
        <v>159</v>
      </c>
    </row>
    <row r="83" spans="1:4" ht="13.5" customHeight="1">
      <c r="A83" s="185" t="s">
        <v>37</v>
      </c>
      <c r="B83" s="159">
        <v>10847</v>
      </c>
      <c r="C83" s="238">
        <v>11137</v>
      </c>
      <c r="D83" s="243">
        <v>290</v>
      </c>
    </row>
    <row r="84" spans="1:4" ht="13.5" customHeight="1">
      <c r="A84" s="186" t="s">
        <v>38</v>
      </c>
      <c r="B84" s="187">
        <v>18592</v>
      </c>
      <c r="C84" s="246">
        <v>17155</v>
      </c>
      <c r="D84" s="779">
        <v>-1437</v>
      </c>
    </row>
    <row r="85" spans="1:4" ht="10.5">
      <c r="A85" s="121" t="s">
        <v>58</v>
      </c>
      <c r="B85" s="188"/>
      <c r="C85" s="188"/>
      <c r="D85" s="188"/>
    </row>
    <row r="86" spans="1:4" ht="21" customHeight="1">
      <c r="A86" s="189"/>
      <c r="B86" s="188"/>
      <c r="C86" s="188"/>
      <c r="D86" s="188"/>
    </row>
    <row r="87" ht="14.25">
      <c r="A87" s="133" t="s">
        <v>57</v>
      </c>
    </row>
    <row r="88" ht="10.5" customHeight="1">
      <c r="A88" s="133"/>
    </row>
    <row r="89" spans="1:11" ht="21.75" thickBot="1">
      <c r="A89" s="179" t="s">
        <v>33</v>
      </c>
      <c r="B89" s="180" t="s">
        <v>69</v>
      </c>
      <c r="C89" s="181" t="s">
        <v>70</v>
      </c>
      <c r="D89" s="181" t="s">
        <v>50</v>
      </c>
      <c r="E89" s="190" t="s">
        <v>31</v>
      </c>
      <c r="F89" s="182" t="s">
        <v>32</v>
      </c>
      <c r="G89" s="807" t="s">
        <v>40</v>
      </c>
      <c r="H89" s="808"/>
      <c r="I89" s="180" t="s">
        <v>69</v>
      </c>
      <c r="J89" s="181" t="s">
        <v>70</v>
      </c>
      <c r="K89" s="182" t="s">
        <v>50</v>
      </c>
    </row>
    <row r="90" spans="1:11" ht="13.5" customHeight="1" thickTop="1">
      <c r="A90" s="183" t="s">
        <v>25</v>
      </c>
      <c r="B90" s="192">
        <v>6.73</v>
      </c>
      <c r="C90" s="248">
        <v>8.64</v>
      </c>
      <c r="D90" s="248">
        <v>1.91</v>
      </c>
      <c r="E90" s="193" t="s">
        <v>978</v>
      </c>
      <c r="F90" s="194" t="s">
        <v>979</v>
      </c>
      <c r="G90" s="841" t="s">
        <v>76</v>
      </c>
      <c r="H90" s="842"/>
      <c r="I90" s="195" t="s">
        <v>976</v>
      </c>
      <c r="J90" s="196" t="s">
        <v>976</v>
      </c>
      <c r="K90" s="197" t="s">
        <v>976</v>
      </c>
    </row>
    <row r="91" spans="1:11" ht="13.5" customHeight="1">
      <c r="A91" s="184" t="s">
        <v>26</v>
      </c>
      <c r="B91" s="199">
        <v>19.71</v>
      </c>
      <c r="C91" s="199">
        <v>22.09</v>
      </c>
      <c r="D91" s="199">
        <v>2.38</v>
      </c>
      <c r="E91" s="200" t="s">
        <v>980</v>
      </c>
      <c r="F91" s="201" t="s">
        <v>981</v>
      </c>
      <c r="G91" s="802" t="s">
        <v>187</v>
      </c>
      <c r="H91" s="803"/>
      <c r="I91" s="198" t="s">
        <v>976</v>
      </c>
      <c r="J91" s="202" t="s">
        <v>976</v>
      </c>
      <c r="K91" s="203" t="s">
        <v>976</v>
      </c>
    </row>
    <row r="92" spans="1:11" ht="13.5" customHeight="1">
      <c r="A92" s="184" t="s">
        <v>27</v>
      </c>
      <c r="B92" s="202">
        <v>4.4</v>
      </c>
      <c r="C92" s="202">
        <v>3.9</v>
      </c>
      <c r="D92" s="202" t="s">
        <v>982</v>
      </c>
      <c r="E92" s="205">
        <v>25</v>
      </c>
      <c r="F92" s="206">
        <v>35</v>
      </c>
      <c r="G92" s="802" t="s">
        <v>77</v>
      </c>
      <c r="H92" s="803"/>
      <c r="I92" s="198" t="s">
        <v>976</v>
      </c>
      <c r="J92" s="202" t="s">
        <v>976</v>
      </c>
      <c r="K92" s="203" t="s">
        <v>976</v>
      </c>
    </row>
    <row r="93" spans="1:11" ht="13.5" customHeight="1">
      <c r="A93" s="184" t="s">
        <v>28</v>
      </c>
      <c r="B93" s="202" t="s">
        <v>976</v>
      </c>
      <c r="C93" s="202" t="s">
        <v>976</v>
      </c>
      <c r="D93" s="202" t="s">
        <v>976</v>
      </c>
      <c r="E93" s="205">
        <v>350</v>
      </c>
      <c r="F93" s="208"/>
      <c r="G93" s="802" t="s">
        <v>80</v>
      </c>
      <c r="H93" s="803"/>
      <c r="I93" s="198" t="s">
        <v>976</v>
      </c>
      <c r="J93" s="202" t="s">
        <v>976</v>
      </c>
      <c r="K93" s="203" t="s">
        <v>976</v>
      </c>
    </row>
    <row r="94" spans="1:11" ht="13.5" customHeight="1">
      <c r="A94" s="184" t="s">
        <v>29</v>
      </c>
      <c r="B94" s="199">
        <v>0.81</v>
      </c>
      <c r="C94" s="199">
        <v>0.8</v>
      </c>
      <c r="D94" s="202" t="s">
        <v>983</v>
      </c>
      <c r="E94" s="210"/>
      <c r="F94" s="211"/>
      <c r="G94" s="802" t="s">
        <v>896</v>
      </c>
      <c r="H94" s="803"/>
      <c r="I94" s="198" t="s">
        <v>976</v>
      </c>
      <c r="J94" s="202" t="s">
        <v>976</v>
      </c>
      <c r="K94" s="203" t="s">
        <v>976</v>
      </c>
    </row>
    <row r="95" spans="1:11" ht="13.5" customHeight="1">
      <c r="A95" s="212" t="s">
        <v>30</v>
      </c>
      <c r="B95" s="214">
        <v>86.5</v>
      </c>
      <c r="C95" s="256">
        <v>85.7</v>
      </c>
      <c r="D95" s="256">
        <v>-0.8</v>
      </c>
      <c r="E95" s="215"/>
      <c r="F95" s="216"/>
      <c r="G95" s="839"/>
      <c r="H95" s="840"/>
      <c r="I95" s="217"/>
      <c r="J95" s="214"/>
      <c r="K95" s="218"/>
    </row>
    <row r="96" ht="10.5">
      <c r="A96" s="121" t="s">
        <v>64</v>
      </c>
    </row>
    <row r="97" ht="10.5">
      <c r="A97" s="121" t="s">
        <v>65</v>
      </c>
    </row>
    <row r="98" ht="10.5">
      <c r="A98" s="121" t="s">
        <v>63</v>
      </c>
    </row>
    <row r="99" ht="10.5" customHeight="1">
      <c r="A99" s="121" t="s">
        <v>215</v>
      </c>
    </row>
  </sheetData>
  <sheetProtection/>
  <mergeCells count="43">
    <mergeCell ref="G95:H95"/>
    <mergeCell ref="G94:H94"/>
    <mergeCell ref="G93:H93"/>
    <mergeCell ref="G92:H92"/>
    <mergeCell ref="G8:G9"/>
    <mergeCell ref="F8:F9"/>
    <mergeCell ref="G89:H89"/>
    <mergeCell ref="F39:F40"/>
    <mergeCell ref="G91:H91"/>
    <mergeCell ref="G90:H90"/>
    <mergeCell ref="A8:A9"/>
    <mergeCell ref="H8:H9"/>
    <mergeCell ref="A19:A20"/>
    <mergeCell ref="B19:B20"/>
    <mergeCell ref="C19:C20"/>
    <mergeCell ref="D8:D9"/>
    <mergeCell ref="C8:C9"/>
    <mergeCell ref="E8:E9"/>
    <mergeCell ref="B8:B9"/>
    <mergeCell ref="G19:G20"/>
    <mergeCell ref="D39:D40"/>
    <mergeCell ref="E39:E40"/>
    <mergeCell ref="I19:I20"/>
    <mergeCell ref="D19:D20"/>
    <mergeCell ref="E19:E20"/>
    <mergeCell ref="F19:F20"/>
    <mergeCell ref="H39:H40"/>
    <mergeCell ref="I39:I40"/>
    <mergeCell ref="G39:G40"/>
    <mergeCell ref="H19:H20"/>
    <mergeCell ref="D65:D66"/>
    <mergeCell ref="E65:E66"/>
    <mergeCell ref="H65:H66"/>
    <mergeCell ref="J65:J66"/>
    <mergeCell ref="F65:F66"/>
    <mergeCell ref="G65:G66"/>
    <mergeCell ref="I65:I66"/>
    <mergeCell ref="A39:A40"/>
    <mergeCell ref="B39:B40"/>
    <mergeCell ref="C39:C40"/>
    <mergeCell ref="A65:A66"/>
    <mergeCell ref="B65:B66"/>
    <mergeCell ref="C65:C66"/>
  </mergeCells>
  <printOptions/>
  <pageMargins left="0.4330708661417323" right="0.3937007874015748" top="0.5905511811023623" bottom="0.31496062992125984" header="0.4330708661417323" footer="0.1968503937007874"/>
  <pageSetup horizontalDpi="300" verticalDpi="300" orientation="portrait" paperSize="9" scale="83" r:id="rId1"/>
  <headerFooter alignWithMargins="0">
    <oddFooter>&amp;L&amp;8　　　　※　各数値を四捨五入しているため、端数処理の関係で縦横の計算が一致しない場合があります。</oddFooter>
  </headerFooter>
  <rowBreaks count="1" manualBreakCount="1">
    <brk id="62" max="10" man="1"/>
  </rowBreaks>
  <colBreaks count="1" manualBreakCount="1">
    <brk id="11" max="72" man="1"/>
  </colBreaks>
</worksheet>
</file>

<file path=xl/worksheets/sheet40.xml><?xml version="1.0" encoding="utf-8"?>
<worksheet xmlns="http://schemas.openxmlformats.org/spreadsheetml/2006/main" xmlns:r="http://schemas.openxmlformats.org/officeDocument/2006/relationships">
  <dimension ref="A1:M78"/>
  <sheetViews>
    <sheetView view="pageBreakPreview" zoomScaleSheetLayoutView="100" zoomScalePageLayoutView="0" workbookViewId="0" topLeftCell="A1">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703</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702</v>
      </c>
      <c r="B4" s="124"/>
      <c r="G4" s="125" t="s">
        <v>51</v>
      </c>
      <c r="H4" s="126" t="s">
        <v>52</v>
      </c>
      <c r="I4" s="127" t="s">
        <v>53</v>
      </c>
      <c r="J4" s="128" t="s">
        <v>54</v>
      </c>
    </row>
    <row r="5" spans="7:10" ht="13.5" customHeight="1" thickTop="1">
      <c r="G5" s="219">
        <v>279</v>
      </c>
      <c r="H5" s="220">
        <v>1183</v>
      </c>
      <c r="I5" s="221">
        <v>115</v>
      </c>
      <c r="J5" s="222">
        <v>1577</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223">
        <v>2952</v>
      </c>
      <c r="C10" s="224">
        <v>2570</v>
      </c>
      <c r="D10" s="224">
        <v>382</v>
      </c>
      <c r="E10" s="224">
        <v>356</v>
      </c>
      <c r="F10" s="257">
        <v>0</v>
      </c>
      <c r="G10" s="136">
        <v>2540</v>
      </c>
      <c r="H10" s="583" t="s">
        <v>954</v>
      </c>
    </row>
    <row r="11" spans="1:8" ht="13.5" customHeight="1">
      <c r="A11" s="154"/>
      <c r="B11" s="22"/>
      <c r="C11" s="23"/>
      <c r="D11" s="23"/>
      <c r="E11" s="23"/>
      <c r="F11" s="23"/>
      <c r="G11" s="23"/>
      <c r="H11" s="258"/>
    </row>
    <row r="12" spans="1:8" ht="13.5" customHeight="1">
      <c r="A12" s="138" t="s">
        <v>1</v>
      </c>
      <c r="B12" s="139">
        <f>SUM(B10:B11)</f>
        <v>2952</v>
      </c>
      <c r="C12" s="140">
        <f>SUM(C10:C11)</f>
        <v>2570</v>
      </c>
      <c r="D12" s="140">
        <f>SUM(D10:D11)</f>
        <v>382</v>
      </c>
      <c r="E12" s="140">
        <f>SUM(E10:E11)</f>
        <v>356</v>
      </c>
      <c r="F12" s="141"/>
      <c r="G12" s="140">
        <f>SUM(G10:G11)</f>
        <v>2540</v>
      </c>
      <c r="H12" s="142"/>
    </row>
    <row r="13" spans="1:8" ht="13.5" customHeight="1">
      <c r="A13" s="143" t="s">
        <v>66</v>
      </c>
      <c r="B13" s="144"/>
      <c r="C13" s="144"/>
      <c r="D13" s="144"/>
      <c r="E13" s="144"/>
      <c r="F13" s="144"/>
      <c r="G13" s="144"/>
      <c r="H13" s="145"/>
    </row>
    <row r="14" ht="9.75" customHeight="1"/>
    <row r="15" ht="14.25">
      <c r="A15" s="133" t="s">
        <v>10</v>
      </c>
    </row>
    <row r="16" spans="9:12" ht="10.5">
      <c r="I16" s="122" t="s">
        <v>12</v>
      </c>
      <c r="K16" s="122"/>
      <c r="L16" s="122"/>
    </row>
    <row r="17" spans="1:9" ht="13.5" customHeight="1">
      <c r="A17" s="789" t="s">
        <v>0</v>
      </c>
      <c r="B17" s="791" t="s">
        <v>43</v>
      </c>
      <c r="C17" s="793" t="s">
        <v>44</v>
      </c>
      <c r="D17" s="793" t="s">
        <v>45</v>
      </c>
      <c r="E17" s="799" t="s">
        <v>46</v>
      </c>
      <c r="F17" s="793" t="s">
        <v>55</v>
      </c>
      <c r="G17" s="793" t="s">
        <v>11</v>
      </c>
      <c r="H17" s="799" t="s">
        <v>41</v>
      </c>
      <c r="I17" s="797" t="s">
        <v>8</v>
      </c>
    </row>
    <row r="18" spans="1:9" ht="13.5" customHeight="1" thickBot="1">
      <c r="A18" s="790"/>
      <c r="B18" s="792"/>
      <c r="C18" s="794"/>
      <c r="D18" s="794"/>
      <c r="E18" s="800"/>
      <c r="F18" s="805"/>
      <c r="G18" s="805"/>
      <c r="H18" s="801"/>
      <c r="I18" s="798"/>
    </row>
    <row r="19" spans="1:9" ht="13.5" customHeight="1" thickTop="1">
      <c r="A19" s="134" t="s">
        <v>146</v>
      </c>
      <c r="B19" s="228">
        <v>193</v>
      </c>
      <c r="C19" s="40">
        <v>179</v>
      </c>
      <c r="D19" s="40">
        <v>14</v>
      </c>
      <c r="E19" s="40">
        <v>14</v>
      </c>
      <c r="F19" s="40">
        <v>107</v>
      </c>
      <c r="G19" s="40">
        <v>1462</v>
      </c>
      <c r="H19" s="40">
        <v>1161</v>
      </c>
      <c r="I19" s="259"/>
    </row>
    <row r="20" spans="1:9" ht="13.5" customHeight="1">
      <c r="A20" s="134" t="s">
        <v>701</v>
      </c>
      <c r="B20" s="260">
        <v>22</v>
      </c>
      <c r="C20" s="261">
        <v>20</v>
      </c>
      <c r="D20" s="261">
        <v>2</v>
      </c>
      <c r="E20" s="261">
        <v>2</v>
      </c>
      <c r="F20" s="261">
        <v>12</v>
      </c>
      <c r="G20" s="261">
        <v>160</v>
      </c>
      <c r="H20" s="261">
        <v>160</v>
      </c>
      <c r="I20" s="259"/>
    </row>
    <row r="21" spans="1:9" ht="13.5" customHeight="1">
      <c r="A21" s="134" t="s">
        <v>142</v>
      </c>
      <c r="B21" s="260">
        <v>402</v>
      </c>
      <c r="C21" s="261">
        <v>352</v>
      </c>
      <c r="D21" s="261">
        <v>50</v>
      </c>
      <c r="E21" s="261">
        <v>50</v>
      </c>
      <c r="F21" s="261">
        <v>24</v>
      </c>
      <c r="G21" s="262" t="s">
        <v>114</v>
      </c>
      <c r="H21" s="262" t="s">
        <v>114</v>
      </c>
      <c r="I21" s="149"/>
    </row>
    <row r="22" spans="1:9" ht="13.5" customHeight="1">
      <c r="A22" s="134" t="s">
        <v>161</v>
      </c>
      <c r="B22" s="260">
        <v>12</v>
      </c>
      <c r="C22" s="261">
        <v>5</v>
      </c>
      <c r="D22" s="261">
        <v>7</v>
      </c>
      <c r="E22" s="261">
        <v>7</v>
      </c>
      <c r="F22" s="262" t="s">
        <v>114</v>
      </c>
      <c r="G22" s="262" t="s">
        <v>114</v>
      </c>
      <c r="H22" s="262" t="s">
        <v>114</v>
      </c>
      <c r="I22" s="149"/>
    </row>
    <row r="23" spans="1:9" ht="13.5" customHeight="1">
      <c r="A23" s="154" t="s">
        <v>177</v>
      </c>
      <c r="B23" s="235">
        <v>233</v>
      </c>
      <c r="C23" s="44">
        <v>201</v>
      </c>
      <c r="D23" s="44">
        <v>32</v>
      </c>
      <c r="E23" s="44">
        <v>32</v>
      </c>
      <c r="F23" s="44">
        <v>33</v>
      </c>
      <c r="G23" s="241" t="s">
        <v>114</v>
      </c>
      <c r="H23" s="241" t="s">
        <v>114</v>
      </c>
      <c r="I23" s="240" t="s">
        <v>955</v>
      </c>
    </row>
    <row r="24" spans="1:9" ht="13.5" customHeight="1">
      <c r="A24" s="154" t="s">
        <v>700</v>
      </c>
      <c r="B24" s="235">
        <v>328</v>
      </c>
      <c r="C24" s="44">
        <v>296</v>
      </c>
      <c r="D24" s="44">
        <v>32</v>
      </c>
      <c r="E24" s="44">
        <v>32</v>
      </c>
      <c r="F24" s="44">
        <v>109</v>
      </c>
      <c r="G24" s="44">
        <v>77</v>
      </c>
      <c r="H24" s="241">
        <v>56</v>
      </c>
      <c r="I24" s="240" t="s">
        <v>956</v>
      </c>
    </row>
    <row r="25" spans="1:9" ht="13.5" customHeight="1">
      <c r="A25" s="158" t="s">
        <v>175</v>
      </c>
      <c r="B25" s="237">
        <v>33</v>
      </c>
      <c r="C25" s="238">
        <v>31</v>
      </c>
      <c r="D25" s="238">
        <v>2</v>
      </c>
      <c r="E25" s="238">
        <v>2</v>
      </c>
      <c r="F25" s="238">
        <v>16</v>
      </c>
      <c r="G25" s="263" t="s">
        <v>114</v>
      </c>
      <c r="H25" s="263" t="s">
        <v>114</v>
      </c>
      <c r="I25" s="161"/>
    </row>
    <row r="26" spans="1:9" ht="13.5" customHeight="1">
      <c r="A26" s="138" t="s">
        <v>15</v>
      </c>
      <c r="B26" s="162"/>
      <c r="C26" s="163"/>
      <c r="D26" s="163"/>
      <c r="E26" s="164"/>
      <c r="F26" s="165"/>
      <c r="G26" s="164"/>
      <c r="H26" s="164"/>
      <c r="I26" s="166"/>
    </row>
    <row r="27" ht="10.5">
      <c r="A27" s="121" t="s">
        <v>60</v>
      </c>
    </row>
    <row r="28" ht="10.5">
      <c r="A28" s="121" t="s">
        <v>62</v>
      </c>
    </row>
    <row r="29" ht="10.5">
      <c r="A29" s="121" t="s">
        <v>49</v>
      </c>
    </row>
    <row r="30" ht="10.5">
      <c r="A30" s="121" t="s">
        <v>48</v>
      </c>
    </row>
    <row r="31" ht="9.75" customHeight="1"/>
    <row r="32" ht="14.25">
      <c r="A32" s="133" t="s">
        <v>13</v>
      </c>
    </row>
    <row r="33" spans="9:10" ht="10.5">
      <c r="I33" s="122" t="s">
        <v>12</v>
      </c>
      <c r="J33" s="122"/>
    </row>
    <row r="34" spans="1:9" ht="13.5" customHeight="1">
      <c r="A34" s="789" t="s">
        <v>14</v>
      </c>
      <c r="B34" s="791" t="s">
        <v>43</v>
      </c>
      <c r="C34" s="793" t="s">
        <v>44</v>
      </c>
      <c r="D34" s="793" t="s">
        <v>45</v>
      </c>
      <c r="E34" s="799" t="s">
        <v>46</v>
      </c>
      <c r="F34" s="793" t="s">
        <v>55</v>
      </c>
      <c r="G34" s="793" t="s">
        <v>11</v>
      </c>
      <c r="H34" s="799" t="s">
        <v>42</v>
      </c>
      <c r="I34" s="797" t="s">
        <v>8</v>
      </c>
    </row>
    <row r="35" spans="1:9" ht="13.5" customHeight="1" thickBot="1">
      <c r="A35" s="790"/>
      <c r="B35" s="792"/>
      <c r="C35" s="794"/>
      <c r="D35" s="794"/>
      <c r="E35" s="800"/>
      <c r="F35" s="805"/>
      <c r="G35" s="805"/>
      <c r="H35" s="801"/>
      <c r="I35" s="798"/>
    </row>
    <row r="36" spans="1:9" ht="13.5" customHeight="1" thickTop="1">
      <c r="A36" s="134" t="s">
        <v>90</v>
      </c>
      <c r="B36" s="146">
        <v>66</v>
      </c>
      <c r="C36" s="147">
        <v>64</v>
      </c>
      <c r="D36" s="147">
        <v>2</v>
      </c>
      <c r="E36" s="147">
        <v>2</v>
      </c>
      <c r="F36" s="148" t="s">
        <v>114</v>
      </c>
      <c r="G36" s="148" t="s">
        <v>114</v>
      </c>
      <c r="H36" s="148" t="s">
        <v>114</v>
      </c>
      <c r="I36" s="167"/>
    </row>
    <row r="37" spans="1:9" ht="13.5" customHeight="1">
      <c r="A37" s="134" t="s">
        <v>699</v>
      </c>
      <c r="B37" s="150">
        <v>12495</v>
      </c>
      <c r="C37" s="151">
        <v>12228</v>
      </c>
      <c r="D37" s="151">
        <v>267</v>
      </c>
      <c r="E37" s="151">
        <v>267</v>
      </c>
      <c r="F37" s="151">
        <v>3040</v>
      </c>
      <c r="G37" s="152" t="s">
        <v>114</v>
      </c>
      <c r="H37" s="152" t="s">
        <v>114</v>
      </c>
      <c r="I37" s="149" t="s">
        <v>853</v>
      </c>
    </row>
    <row r="38" spans="1:9" ht="13.5" customHeight="1">
      <c r="A38" s="134" t="s">
        <v>698</v>
      </c>
      <c r="B38" s="150">
        <v>262</v>
      </c>
      <c r="C38" s="151">
        <v>234</v>
      </c>
      <c r="D38" s="151">
        <v>28</v>
      </c>
      <c r="E38" s="151">
        <v>28</v>
      </c>
      <c r="F38" s="152" t="s">
        <v>114</v>
      </c>
      <c r="G38" s="152" t="s">
        <v>114</v>
      </c>
      <c r="H38" s="152" t="s">
        <v>114</v>
      </c>
      <c r="I38" s="149"/>
    </row>
    <row r="39" spans="1:9" ht="13.5" customHeight="1">
      <c r="A39" s="134" t="s">
        <v>697</v>
      </c>
      <c r="B39" s="150">
        <v>190840</v>
      </c>
      <c r="C39" s="151">
        <v>184041</v>
      </c>
      <c r="D39" s="151">
        <v>6799</v>
      </c>
      <c r="E39" s="151">
        <v>6799</v>
      </c>
      <c r="F39" s="152">
        <v>1283</v>
      </c>
      <c r="G39" s="152" t="s">
        <v>188</v>
      </c>
      <c r="H39" s="152" t="s">
        <v>188</v>
      </c>
      <c r="I39" s="149" t="s">
        <v>869</v>
      </c>
    </row>
    <row r="40" spans="1:9" ht="13.5" customHeight="1">
      <c r="A40" s="134" t="s">
        <v>159</v>
      </c>
      <c r="B40" s="150">
        <v>4053</v>
      </c>
      <c r="C40" s="151">
        <v>3923</v>
      </c>
      <c r="D40" s="151">
        <v>129</v>
      </c>
      <c r="E40" s="151">
        <v>129</v>
      </c>
      <c r="F40" s="151">
        <v>76</v>
      </c>
      <c r="G40" s="151">
        <v>5144</v>
      </c>
      <c r="H40" s="151">
        <v>73</v>
      </c>
      <c r="I40" s="149" t="s">
        <v>377</v>
      </c>
    </row>
    <row r="41" spans="1:9" ht="13.5" customHeight="1">
      <c r="A41" s="154" t="s">
        <v>160</v>
      </c>
      <c r="B41" s="155">
        <v>2207</v>
      </c>
      <c r="C41" s="156">
        <v>2133</v>
      </c>
      <c r="D41" s="156">
        <v>73</v>
      </c>
      <c r="E41" s="156">
        <v>73</v>
      </c>
      <c r="F41" s="156">
        <v>0</v>
      </c>
      <c r="G41" s="156">
        <v>124</v>
      </c>
      <c r="H41" s="156">
        <v>3</v>
      </c>
      <c r="I41" s="157"/>
    </row>
    <row r="42" spans="1:9" ht="13.5" customHeight="1">
      <c r="A42" s="154" t="s">
        <v>156</v>
      </c>
      <c r="B42" s="155">
        <v>16</v>
      </c>
      <c r="C42" s="156">
        <v>11</v>
      </c>
      <c r="D42" s="156">
        <v>5</v>
      </c>
      <c r="E42" s="156">
        <v>5</v>
      </c>
      <c r="F42" s="168" t="s">
        <v>114</v>
      </c>
      <c r="G42" s="168" t="s">
        <v>114</v>
      </c>
      <c r="H42" s="168" t="s">
        <v>114</v>
      </c>
      <c r="I42" s="157"/>
    </row>
    <row r="43" spans="1:9" ht="13.5" customHeight="1">
      <c r="A43" s="154" t="s">
        <v>414</v>
      </c>
      <c r="B43" s="155">
        <v>281</v>
      </c>
      <c r="C43" s="156">
        <v>164</v>
      </c>
      <c r="D43" s="156">
        <v>117</v>
      </c>
      <c r="E43" s="156">
        <v>20</v>
      </c>
      <c r="F43" s="168" t="s">
        <v>114</v>
      </c>
      <c r="G43" s="168" t="s">
        <v>114</v>
      </c>
      <c r="H43" s="168" t="s">
        <v>114</v>
      </c>
      <c r="I43" s="157"/>
    </row>
    <row r="44" spans="1:9" ht="13.5" customHeight="1">
      <c r="A44" s="158" t="s">
        <v>154</v>
      </c>
      <c r="B44" s="159">
        <v>473</v>
      </c>
      <c r="C44" s="160">
        <v>464</v>
      </c>
      <c r="D44" s="160">
        <v>9</v>
      </c>
      <c r="E44" s="176">
        <v>839</v>
      </c>
      <c r="F44" s="263" t="s">
        <v>114</v>
      </c>
      <c r="G44" s="176" t="s">
        <v>114</v>
      </c>
      <c r="H44" s="176" t="s">
        <v>114</v>
      </c>
      <c r="I44" s="161" t="s">
        <v>75</v>
      </c>
    </row>
    <row r="45" spans="1:9" ht="13.5" customHeight="1">
      <c r="A45" s="138" t="s">
        <v>16</v>
      </c>
      <c r="B45" s="162"/>
      <c r="C45" s="163"/>
      <c r="D45" s="163"/>
      <c r="E45" s="164">
        <f>SUM(E36:E44)</f>
        <v>8162</v>
      </c>
      <c r="F45" s="165"/>
      <c r="G45" s="164">
        <f>SUM(G40:G44)</f>
        <v>5268</v>
      </c>
      <c r="H45" s="164">
        <f>SUM(H40:H44)</f>
        <v>76</v>
      </c>
      <c r="I45" s="174"/>
    </row>
    <row r="46" ht="9.75" customHeight="1">
      <c r="A46" s="175"/>
    </row>
    <row r="47" ht="14.25">
      <c r="A47" s="133" t="s">
        <v>56</v>
      </c>
    </row>
    <row r="48" ht="10.5">
      <c r="J48" s="122" t="s">
        <v>12</v>
      </c>
    </row>
    <row r="49" spans="1:10" ht="13.5" customHeight="1">
      <c r="A49" s="795" t="s">
        <v>17</v>
      </c>
      <c r="B49" s="791" t="s">
        <v>19</v>
      </c>
      <c r="C49" s="793" t="s">
        <v>47</v>
      </c>
      <c r="D49" s="793" t="s">
        <v>20</v>
      </c>
      <c r="E49" s="793" t="s">
        <v>21</v>
      </c>
      <c r="F49" s="793" t="s">
        <v>22</v>
      </c>
      <c r="G49" s="799" t="s">
        <v>23</v>
      </c>
      <c r="H49" s="799" t="s">
        <v>24</v>
      </c>
      <c r="I49" s="799" t="s">
        <v>59</v>
      </c>
      <c r="J49" s="797" t="s">
        <v>8</v>
      </c>
    </row>
    <row r="50" spans="1:10" ht="13.5" customHeight="1" thickBot="1">
      <c r="A50" s="796"/>
      <c r="B50" s="792"/>
      <c r="C50" s="794"/>
      <c r="D50" s="794"/>
      <c r="E50" s="794"/>
      <c r="F50" s="794"/>
      <c r="G50" s="800"/>
      <c r="H50" s="800"/>
      <c r="I50" s="801"/>
      <c r="J50" s="798"/>
    </row>
    <row r="51" spans="1:10" ht="13.5" customHeight="1" thickTop="1">
      <c r="A51" s="134" t="s">
        <v>696</v>
      </c>
      <c r="B51" s="146">
        <v>3</v>
      </c>
      <c r="C51" s="147">
        <v>55</v>
      </c>
      <c r="D51" s="147">
        <v>50</v>
      </c>
      <c r="E51" s="148" t="s">
        <v>114</v>
      </c>
      <c r="F51" s="148" t="s">
        <v>114</v>
      </c>
      <c r="G51" s="148" t="s">
        <v>114</v>
      </c>
      <c r="H51" s="148" t="s">
        <v>114</v>
      </c>
      <c r="I51" s="148" t="s">
        <v>114</v>
      </c>
      <c r="J51" s="149"/>
    </row>
    <row r="52" spans="1:10" ht="13.5" customHeight="1">
      <c r="A52" s="154" t="s">
        <v>695</v>
      </c>
      <c r="B52" s="155">
        <v>2</v>
      </c>
      <c r="C52" s="156">
        <v>30</v>
      </c>
      <c r="D52" s="156">
        <v>50</v>
      </c>
      <c r="E52" s="168" t="s">
        <v>114</v>
      </c>
      <c r="F52" s="168" t="s">
        <v>114</v>
      </c>
      <c r="G52" s="168" t="s">
        <v>114</v>
      </c>
      <c r="H52" s="168" t="s">
        <v>114</v>
      </c>
      <c r="I52" s="168" t="s">
        <v>114</v>
      </c>
      <c r="J52" s="157"/>
    </row>
    <row r="53" spans="1:10" ht="13.5" customHeight="1">
      <c r="A53" s="158" t="s">
        <v>694</v>
      </c>
      <c r="B53" s="159">
        <v>0</v>
      </c>
      <c r="C53" s="160">
        <v>34</v>
      </c>
      <c r="D53" s="160">
        <v>2</v>
      </c>
      <c r="E53" s="176" t="s">
        <v>114</v>
      </c>
      <c r="F53" s="176" t="s">
        <v>114</v>
      </c>
      <c r="G53" s="176" t="s">
        <v>114</v>
      </c>
      <c r="H53" s="176" t="s">
        <v>114</v>
      </c>
      <c r="I53" s="176" t="s">
        <v>114</v>
      </c>
      <c r="J53" s="161"/>
    </row>
    <row r="54" spans="1:10" ht="13.5" customHeight="1">
      <c r="A54" s="177" t="s">
        <v>18</v>
      </c>
      <c r="B54" s="178"/>
      <c r="C54" s="165"/>
      <c r="D54" s="164">
        <f>SUM(D51:D53)</f>
        <v>102</v>
      </c>
      <c r="E54" s="173" t="s">
        <v>114</v>
      </c>
      <c r="F54" s="173" t="s">
        <v>114</v>
      </c>
      <c r="G54" s="173" t="s">
        <v>114</v>
      </c>
      <c r="H54" s="173" t="s">
        <v>114</v>
      </c>
      <c r="I54" s="173" t="s">
        <v>114</v>
      </c>
      <c r="J54" s="166"/>
    </row>
    <row r="55" ht="10.5">
      <c r="A55" s="121" t="s">
        <v>61</v>
      </c>
    </row>
    <row r="56" ht="9.75" customHeight="1"/>
    <row r="57" ht="14.25">
      <c r="A57" s="133" t="s">
        <v>39</v>
      </c>
    </row>
    <row r="58" ht="10.5">
      <c r="D58" s="122" t="s">
        <v>12</v>
      </c>
    </row>
    <row r="59" spans="1:4" ht="21.75" thickBot="1">
      <c r="A59" s="179" t="s">
        <v>34</v>
      </c>
      <c r="B59" s="180" t="s">
        <v>69</v>
      </c>
      <c r="C59" s="181" t="s">
        <v>70</v>
      </c>
      <c r="D59" s="182" t="s">
        <v>50</v>
      </c>
    </row>
    <row r="60" spans="1:4" ht="13.5" customHeight="1" thickTop="1">
      <c r="A60" s="183" t="s">
        <v>35</v>
      </c>
      <c r="B60" s="146">
        <v>331</v>
      </c>
      <c r="C60" s="147">
        <v>480</v>
      </c>
      <c r="D60" s="239">
        <f>+C60-B60</f>
        <v>149</v>
      </c>
    </row>
    <row r="61" spans="1:4" ht="13.5" customHeight="1">
      <c r="A61" s="184" t="s">
        <v>36</v>
      </c>
      <c r="B61" s="155">
        <v>1</v>
      </c>
      <c r="C61" s="156">
        <v>1</v>
      </c>
      <c r="D61" s="240">
        <f>+C61-B61</f>
        <v>0</v>
      </c>
    </row>
    <row r="62" spans="1:4" ht="13.5" customHeight="1">
      <c r="A62" s="185" t="s">
        <v>37</v>
      </c>
      <c r="B62" s="159">
        <v>262</v>
      </c>
      <c r="C62" s="160">
        <v>288</v>
      </c>
      <c r="D62" s="243">
        <f>+C62-B62</f>
        <v>26</v>
      </c>
    </row>
    <row r="63" spans="1:4" ht="13.5" customHeight="1">
      <c r="A63" s="186" t="s">
        <v>38</v>
      </c>
      <c r="B63" s="187">
        <f>SUM(B60:B62)</f>
        <v>594</v>
      </c>
      <c r="C63" s="164">
        <f>SUM(C60:C62)</f>
        <v>769</v>
      </c>
      <c r="D63" s="264">
        <f>+C63-B63</f>
        <v>175</v>
      </c>
    </row>
    <row r="64" spans="1:4" ht="10.5">
      <c r="A64" s="121" t="s">
        <v>58</v>
      </c>
      <c r="B64" s="188"/>
      <c r="C64" s="188"/>
      <c r="D64" s="188"/>
    </row>
    <row r="65" spans="1:4" ht="9.75" customHeight="1">
      <c r="A65" s="189"/>
      <c r="B65" s="188"/>
      <c r="C65" s="188"/>
      <c r="D65" s="188"/>
    </row>
    <row r="66" ht="14.25">
      <c r="A66" s="133" t="s">
        <v>57</v>
      </c>
    </row>
    <row r="67" ht="10.5" customHeight="1">
      <c r="A67" s="133"/>
    </row>
    <row r="68" spans="1:11" ht="21.75" thickBot="1">
      <c r="A68" s="179" t="s">
        <v>33</v>
      </c>
      <c r="B68" s="180" t="s">
        <v>69</v>
      </c>
      <c r="C68" s="181" t="s">
        <v>70</v>
      </c>
      <c r="D68" s="181" t="s">
        <v>50</v>
      </c>
      <c r="E68" s="190" t="s">
        <v>31</v>
      </c>
      <c r="F68" s="182" t="s">
        <v>32</v>
      </c>
      <c r="G68" s="807" t="s">
        <v>40</v>
      </c>
      <c r="H68" s="808"/>
      <c r="I68" s="180" t="s">
        <v>569</v>
      </c>
      <c r="J68" s="181" t="s">
        <v>568</v>
      </c>
      <c r="K68" s="182" t="s">
        <v>50</v>
      </c>
    </row>
    <row r="69" spans="1:11" ht="13.5" customHeight="1" thickTop="1">
      <c r="A69" s="183" t="s">
        <v>25</v>
      </c>
      <c r="B69" s="265">
        <v>17.22</v>
      </c>
      <c r="C69" s="266">
        <v>22.59</v>
      </c>
      <c r="D69" s="267">
        <f aca="true" t="shared" si="0" ref="D69:D74">+C69-B69</f>
        <v>5.370000000000001</v>
      </c>
      <c r="E69" s="268">
        <v>-15</v>
      </c>
      <c r="F69" s="269" t="s">
        <v>147</v>
      </c>
      <c r="G69" s="811" t="s">
        <v>146</v>
      </c>
      <c r="H69" s="812"/>
      <c r="I69" s="202" t="s">
        <v>114</v>
      </c>
      <c r="J69" s="202" t="s">
        <v>114</v>
      </c>
      <c r="K69" s="197" t="s">
        <v>188</v>
      </c>
    </row>
    <row r="70" spans="1:11" ht="13.5" customHeight="1">
      <c r="A70" s="184" t="s">
        <v>26</v>
      </c>
      <c r="B70" s="270">
        <v>27.07</v>
      </c>
      <c r="C70" s="271">
        <v>31.41</v>
      </c>
      <c r="D70" s="96">
        <f t="shared" si="0"/>
        <v>4.34</v>
      </c>
      <c r="E70" s="272">
        <v>-20</v>
      </c>
      <c r="F70" s="273" t="s">
        <v>145</v>
      </c>
      <c r="G70" s="802" t="s">
        <v>298</v>
      </c>
      <c r="H70" s="803"/>
      <c r="I70" s="202" t="s">
        <v>114</v>
      </c>
      <c r="J70" s="202" t="s">
        <v>114</v>
      </c>
      <c r="K70" s="203" t="s">
        <v>188</v>
      </c>
    </row>
    <row r="71" spans="1:11" ht="13.5" customHeight="1">
      <c r="A71" s="184" t="s">
        <v>27</v>
      </c>
      <c r="B71" s="274">
        <v>19.2</v>
      </c>
      <c r="C71" s="275">
        <v>16.7</v>
      </c>
      <c r="D71" s="276">
        <f t="shared" si="0"/>
        <v>-2.5</v>
      </c>
      <c r="E71" s="277">
        <v>25</v>
      </c>
      <c r="F71" s="278">
        <v>35</v>
      </c>
      <c r="G71" s="802"/>
      <c r="H71" s="803"/>
      <c r="I71" s="202"/>
      <c r="J71" s="202"/>
      <c r="K71" s="203"/>
    </row>
    <row r="72" spans="1:11" ht="13.5" customHeight="1">
      <c r="A72" s="184" t="s">
        <v>28</v>
      </c>
      <c r="B72" s="279">
        <v>95.7</v>
      </c>
      <c r="C72" s="275">
        <v>73.3</v>
      </c>
      <c r="D72" s="276">
        <f t="shared" si="0"/>
        <v>-22.400000000000006</v>
      </c>
      <c r="E72" s="277">
        <v>350</v>
      </c>
      <c r="F72" s="280"/>
      <c r="G72" s="802"/>
      <c r="H72" s="803"/>
      <c r="I72" s="198"/>
      <c r="J72" s="202"/>
      <c r="K72" s="203"/>
    </row>
    <row r="73" spans="1:11" ht="13.5" customHeight="1">
      <c r="A73" s="184" t="s">
        <v>29</v>
      </c>
      <c r="B73" s="281">
        <v>0.18</v>
      </c>
      <c r="C73" s="271">
        <v>0.17</v>
      </c>
      <c r="D73" s="282">
        <f t="shared" si="0"/>
        <v>-0.009999999999999981</v>
      </c>
      <c r="E73" s="283"/>
      <c r="F73" s="280"/>
      <c r="G73" s="802"/>
      <c r="H73" s="803"/>
      <c r="I73" s="198"/>
      <c r="J73" s="202"/>
      <c r="K73" s="203"/>
    </row>
    <row r="74" spans="1:11" ht="13.5" customHeight="1">
      <c r="A74" s="212" t="s">
        <v>30</v>
      </c>
      <c r="B74" s="284">
        <v>87.9</v>
      </c>
      <c r="C74" s="285">
        <v>84.3</v>
      </c>
      <c r="D74" s="286">
        <f t="shared" si="0"/>
        <v>-3.6000000000000085</v>
      </c>
      <c r="E74" s="287"/>
      <c r="F74" s="288"/>
      <c r="G74" s="839"/>
      <c r="H74" s="840"/>
      <c r="I74" s="217"/>
      <c r="J74" s="214"/>
      <c r="K74" s="218"/>
    </row>
    <row r="75" ht="10.5">
      <c r="A75" s="121" t="s">
        <v>64</v>
      </c>
    </row>
    <row r="76" ht="10.5">
      <c r="A76" s="121" t="s">
        <v>65</v>
      </c>
    </row>
    <row r="77" ht="10.5">
      <c r="A77" s="121" t="s">
        <v>63</v>
      </c>
    </row>
    <row r="78" ht="10.5" customHeight="1">
      <c r="A78" s="121" t="s">
        <v>215</v>
      </c>
    </row>
  </sheetData>
  <sheetProtection/>
  <mergeCells count="43">
    <mergeCell ref="A34:A35"/>
    <mergeCell ref="B34:B35"/>
    <mergeCell ref="C34:C35"/>
    <mergeCell ref="A49:A50"/>
    <mergeCell ref="B49:B50"/>
    <mergeCell ref="C49:C50"/>
    <mergeCell ref="D49:D50"/>
    <mergeCell ref="E49:E50"/>
    <mergeCell ref="H49:H50"/>
    <mergeCell ref="J49:J50"/>
    <mergeCell ref="F49:F50"/>
    <mergeCell ref="G49:G50"/>
    <mergeCell ref="I49:I50"/>
    <mergeCell ref="I17:I18"/>
    <mergeCell ref="D17:D18"/>
    <mergeCell ref="E17:E18"/>
    <mergeCell ref="F17:F18"/>
    <mergeCell ref="H34:H35"/>
    <mergeCell ref="I34:I35"/>
    <mergeCell ref="G34:G35"/>
    <mergeCell ref="H17:H18"/>
    <mergeCell ref="B8:B9"/>
    <mergeCell ref="G17:G18"/>
    <mergeCell ref="D34:D35"/>
    <mergeCell ref="E34:E35"/>
    <mergeCell ref="G8:G9"/>
    <mergeCell ref="F8:F9"/>
    <mergeCell ref="G68:H68"/>
    <mergeCell ref="F34:F35"/>
    <mergeCell ref="A8:A9"/>
    <mergeCell ref="H8:H9"/>
    <mergeCell ref="A17:A18"/>
    <mergeCell ref="B17:B18"/>
    <mergeCell ref="C17:C18"/>
    <mergeCell ref="D8:D9"/>
    <mergeCell ref="C8:C9"/>
    <mergeCell ref="E8:E9"/>
    <mergeCell ref="G70:H70"/>
    <mergeCell ref="G69:H69"/>
    <mergeCell ref="G74:H74"/>
    <mergeCell ref="G73:H73"/>
    <mergeCell ref="G72:H72"/>
    <mergeCell ref="G71:H71"/>
  </mergeCells>
  <printOptions/>
  <pageMargins left="0.4330708661417323" right="0.3937007874015748" top="0.5905511811023623" bottom="0.31496062992125984" header="0.4330708661417323" footer="0.1968503937007874"/>
  <pageSetup horizontalDpi="300" verticalDpi="300" orientation="portrait" paperSize="9" scale="81"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41.xml><?xml version="1.0" encoding="utf-8"?>
<worksheet xmlns="http://schemas.openxmlformats.org/spreadsheetml/2006/main" xmlns:r="http://schemas.openxmlformats.org/officeDocument/2006/relationships">
  <dimension ref="A1:M76"/>
  <sheetViews>
    <sheetView view="pageBreakPreview" zoomScale="115" zoomScaleSheetLayoutView="115" zoomScalePageLayoutView="0" workbookViewId="0" topLeftCell="A52">
      <selection activeCell="G68" sqref="G68:H68"/>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379</v>
      </c>
      <c r="B4" s="124"/>
      <c r="G4" s="125" t="s">
        <v>51</v>
      </c>
      <c r="H4" s="126" t="s">
        <v>52</v>
      </c>
      <c r="I4" s="127" t="s">
        <v>53</v>
      </c>
      <c r="J4" s="128" t="s">
        <v>54</v>
      </c>
    </row>
    <row r="5" spans="7:10" ht="13.5" customHeight="1" thickTop="1">
      <c r="G5" s="219">
        <v>3048</v>
      </c>
      <c r="H5" s="220">
        <v>1036</v>
      </c>
      <c r="I5" s="221">
        <v>307</v>
      </c>
      <c r="J5" s="222">
        <v>4391</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223">
        <v>6505</v>
      </c>
      <c r="C10" s="224">
        <v>6310</v>
      </c>
      <c r="D10" s="224">
        <v>195</v>
      </c>
      <c r="E10" s="224">
        <v>165</v>
      </c>
      <c r="F10" s="224">
        <v>114</v>
      </c>
      <c r="G10" s="224">
        <v>4462</v>
      </c>
      <c r="H10" s="137" t="s">
        <v>378</v>
      </c>
    </row>
    <row r="11" spans="1:8" ht="13.5" customHeight="1">
      <c r="A11" s="138" t="s">
        <v>1</v>
      </c>
      <c r="B11" s="225">
        <v>6505</v>
      </c>
      <c r="C11" s="226">
        <v>6310</v>
      </c>
      <c r="D11" s="226">
        <v>195</v>
      </c>
      <c r="E11" s="226">
        <v>165</v>
      </c>
      <c r="F11" s="227"/>
      <c r="G11" s="226">
        <v>4462</v>
      </c>
      <c r="H11" s="142"/>
    </row>
    <row r="12" spans="1:8" ht="13.5" customHeight="1">
      <c r="A12" s="143" t="s">
        <v>66</v>
      </c>
      <c r="B12" s="144"/>
      <c r="C12" s="144"/>
      <c r="D12" s="144"/>
      <c r="E12" s="144"/>
      <c r="F12" s="144"/>
      <c r="G12" s="144"/>
      <c r="H12" s="145"/>
    </row>
    <row r="13" ht="9.75" customHeight="1"/>
    <row r="14" ht="14.25">
      <c r="A14" s="133" t="s">
        <v>10</v>
      </c>
    </row>
    <row r="15" spans="9:12" ht="10.5">
      <c r="I15" s="122" t="s">
        <v>12</v>
      </c>
      <c r="K15" s="122"/>
      <c r="L15" s="122"/>
    </row>
    <row r="16" spans="1:9" ht="13.5" customHeight="1">
      <c r="A16" s="789" t="s">
        <v>0</v>
      </c>
      <c r="B16" s="791" t="s">
        <v>43</v>
      </c>
      <c r="C16" s="793" t="s">
        <v>44</v>
      </c>
      <c r="D16" s="793" t="s">
        <v>45</v>
      </c>
      <c r="E16" s="799" t="s">
        <v>46</v>
      </c>
      <c r="F16" s="793" t="s">
        <v>55</v>
      </c>
      <c r="G16" s="793" t="s">
        <v>11</v>
      </c>
      <c r="H16" s="799" t="s">
        <v>41</v>
      </c>
      <c r="I16" s="797" t="s">
        <v>8</v>
      </c>
    </row>
    <row r="17" spans="1:9" ht="13.5" customHeight="1" thickBot="1">
      <c r="A17" s="790"/>
      <c r="B17" s="792"/>
      <c r="C17" s="794"/>
      <c r="D17" s="794"/>
      <c r="E17" s="800"/>
      <c r="F17" s="805"/>
      <c r="G17" s="805"/>
      <c r="H17" s="801"/>
      <c r="I17" s="798"/>
    </row>
    <row r="18" spans="1:9" ht="13.5" customHeight="1" thickTop="1">
      <c r="A18" s="134" t="s">
        <v>142</v>
      </c>
      <c r="B18" s="228">
        <v>1909</v>
      </c>
      <c r="C18" s="40">
        <v>1863</v>
      </c>
      <c r="D18" s="40">
        <v>46</v>
      </c>
      <c r="E18" s="40">
        <v>46</v>
      </c>
      <c r="F18" s="40">
        <v>100</v>
      </c>
      <c r="G18" s="229" t="s">
        <v>963</v>
      </c>
      <c r="H18" s="229" t="s">
        <v>963</v>
      </c>
      <c r="I18" s="149"/>
    </row>
    <row r="19" spans="1:9" ht="13.5" customHeight="1">
      <c r="A19" s="230" t="s">
        <v>161</v>
      </c>
      <c r="B19" s="231">
        <v>24</v>
      </c>
      <c r="C19" s="232">
        <v>13</v>
      </c>
      <c r="D19" s="232">
        <v>12</v>
      </c>
      <c r="E19" s="232">
        <v>12</v>
      </c>
      <c r="F19" s="233" t="s">
        <v>963</v>
      </c>
      <c r="G19" s="233" t="s">
        <v>963</v>
      </c>
      <c r="H19" s="233" t="s">
        <v>963</v>
      </c>
      <c r="I19" s="234"/>
    </row>
    <row r="20" spans="1:9" ht="13.5" customHeight="1">
      <c r="A20" s="154" t="s">
        <v>140</v>
      </c>
      <c r="B20" s="235">
        <v>343</v>
      </c>
      <c r="C20" s="44">
        <v>338</v>
      </c>
      <c r="D20" s="44">
        <v>5</v>
      </c>
      <c r="E20" s="44">
        <v>5</v>
      </c>
      <c r="F20" s="44">
        <v>215</v>
      </c>
      <c r="G20" s="236" t="s">
        <v>963</v>
      </c>
      <c r="H20" s="236" t="s">
        <v>963</v>
      </c>
      <c r="I20" s="157"/>
    </row>
    <row r="21" spans="1:9" ht="13.5" customHeight="1">
      <c r="A21" s="154" t="s">
        <v>177</v>
      </c>
      <c r="B21" s="235">
        <v>1276</v>
      </c>
      <c r="C21" s="44">
        <v>1258</v>
      </c>
      <c r="D21" s="44">
        <v>18</v>
      </c>
      <c r="E21" s="44">
        <v>18</v>
      </c>
      <c r="F21" s="44">
        <v>209</v>
      </c>
      <c r="G21" s="236" t="s">
        <v>963</v>
      </c>
      <c r="H21" s="236" t="s">
        <v>963</v>
      </c>
      <c r="I21" s="157"/>
    </row>
    <row r="22" spans="1:9" ht="13.5" customHeight="1">
      <c r="A22" s="230" t="s">
        <v>298</v>
      </c>
      <c r="B22" s="231">
        <v>901</v>
      </c>
      <c r="C22" s="232">
        <v>880</v>
      </c>
      <c r="D22" s="232">
        <v>21</v>
      </c>
      <c r="E22" s="232">
        <v>21</v>
      </c>
      <c r="F22" s="232">
        <v>443</v>
      </c>
      <c r="G22" s="232">
        <v>6966</v>
      </c>
      <c r="H22" s="232">
        <v>6875</v>
      </c>
      <c r="I22" s="234"/>
    </row>
    <row r="23" spans="1:9" ht="13.5" customHeight="1">
      <c r="A23" s="158" t="s">
        <v>76</v>
      </c>
      <c r="B23" s="237">
        <v>451</v>
      </c>
      <c r="C23" s="238">
        <v>428</v>
      </c>
      <c r="D23" s="238">
        <v>23</v>
      </c>
      <c r="E23" s="238">
        <v>665</v>
      </c>
      <c r="F23" s="238">
        <v>23</v>
      </c>
      <c r="G23" s="238">
        <v>543</v>
      </c>
      <c r="H23" s="238">
        <v>16</v>
      </c>
      <c r="I23" s="161" t="s">
        <v>75</v>
      </c>
    </row>
    <row r="24" spans="1:9" ht="13.5" customHeight="1">
      <c r="A24" s="138" t="s">
        <v>15</v>
      </c>
      <c r="B24" s="162"/>
      <c r="C24" s="163"/>
      <c r="D24" s="163"/>
      <c r="E24" s="164">
        <f>SUM(E18:E23)</f>
        <v>767</v>
      </c>
      <c r="F24" s="165"/>
      <c r="G24" s="164">
        <f>SUM(G18:G23)</f>
        <v>7509</v>
      </c>
      <c r="H24" s="164">
        <f>SUM(H18:H23)</f>
        <v>6891</v>
      </c>
      <c r="I24" s="166"/>
    </row>
    <row r="25" ht="10.5">
      <c r="A25" s="121" t="s">
        <v>60</v>
      </c>
    </row>
    <row r="26" ht="10.5">
      <c r="A26" s="121" t="s">
        <v>62</v>
      </c>
    </row>
    <row r="27" ht="10.5">
      <c r="A27" s="121" t="s">
        <v>49</v>
      </c>
    </row>
    <row r="28" ht="10.5">
      <c r="A28" s="121" t="s">
        <v>48</v>
      </c>
    </row>
    <row r="29" ht="9.75" customHeight="1"/>
    <row r="30" ht="14.25">
      <c r="A30" s="133" t="s">
        <v>13</v>
      </c>
    </row>
    <row r="31" spans="9:10" ht="10.5">
      <c r="I31" s="122" t="s">
        <v>12</v>
      </c>
      <c r="J31" s="122"/>
    </row>
    <row r="32" spans="1:9" ht="13.5" customHeight="1">
      <c r="A32" s="789" t="s">
        <v>14</v>
      </c>
      <c r="B32" s="791" t="s">
        <v>43</v>
      </c>
      <c r="C32" s="793" t="s">
        <v>44</v>
      </c>
      <c r="D32" s="793" t="s">
        <v>45</v>
      </c>
      <c r="E32" s="799" t="s">
        <v>46</v>
      </c>
      <c r="F32" s="793" t="s">
        <v>55</v>
      </c>
      <c r="G32" s="793" t="s">
        <v>11</v>
      </c>
      <c r="H32" s="799" t="s">
        <v>42</v>
      </c>
      <c r="I32" s="797" t="s">
        <v>8</v>
      </c>
    </row>
    <row r="33" spans="1:9" ht="13.5" customHeight="1" thickBot="1">
      <c r="A33" s="790"/>
      <c r="B33" s="792"/>
      <c r="C33" s="794"/>
      <c r="D33" s="794"/>
      <c r="E33" s="800"/>
      <c r="F33" s="805"/>
      <c r="G33" s="805"/>
      <c r="H33" s="801"/>
      <c r="I33" s="798"/>
    </row>
    <row r="34" spans="1:9" ht="13.5" customHeight="1" thickTop="1">
      <c r="A34" s="134" t="s">
        <v>159</v>
      </c>
      <c r="B34" s="228">
        <v>4053</v>
      </c>
      <c r="C34" s="40">
        <v>3923</v>
      </c>
      <c r="D34" s="40">
        <v>129</v>
      </c>
      <c r="E34" s="40">
        <v>129</v>
      </c>
      <c r="F34" s="40">
        <v>76</v>
      </c>
      <c r="G34" s="40">
        <v>5144</v>
      </c>
      <c r="H34" s="40">
        <v>463</v>
      </c>
      <c r="I34" s="239" t="s">
        <v>377</v>
      </c>
    </row>
    <row r="35" spans="1:9" ht="13.5" customHeight="1">
      <c r="A35" s="154" t="s">
        <v>376</v>
      </c>
      <c r="B35" s="235">
        <v>42</v>
      </c>
      <c r="C35" s="44">
        <v>41</v>
      </c>
      <c r="D35" s="44">
        <v>1</v>
      </c>
      <c r="E35" s="44">
        <v>1</v>
      </c>
      <c r="F35" s="44">
        <v>6</v>
      </c>
      <c r="G35" s="236" t="s">
        <v>963</v>
      </c>
      <c r="H35" s="236" t="s">
        <v>963</v>
      </c>
      <c r="I35" s="240" t="s">
        <v>375</v>
      </c>
    </row>
    <row r="36" spans="1:9" ht="13.5" customHeight="1">
      <c r="A36" s="154" t="s">
        <v>374</v>
      </c>
      <c r="B36" s="235">
        <v>37</v>
      </c>
      <c r="C36" s="44">
        <v>36</v>
      </c>
      <c r="D36" s="44">
        <v>1</v>
      </c>
      <c r="E36" s="44">
        <v>1</v>
      </c>
      <c r="F36" s="236" t="s">
        <v>963</v>
      </c>
      <c r="G36" s="44">
        <v>25</v>
      </c>
      <c r="H36" s="44">
        <v>25</v>
      </c>
      <c r="I36" s="240"/>
    </row>
    <row r="37" spans="1:9" ht="13.5" customHeight="1">
      <c r="A37" s="154" t="s">
        <v>90</v>
      </c>
      <c r="B37" s="235">
        <v>66</v>
      </c>
      <c r="C37" s="44">
        <v>64</v>
      </c>
      <c r="D37" s="44">
        <v>2</v>
      </c>
      <c r="E37" s="44">
        <v>2</v>
      </c>
      <c r="F37" s="236" t="s">
        <v>963</v>
      </c>
      <c r="G37" s="236" t="s">
        <v>963</v>
      </c>
      <c r="H37" s="236" t="s">
        <v>963</v>
      </c>
      <c r="I37" s="240"/>
    </row>
    <row r="38" spans="1:9" ht="13.5" customHeight="1">
      <c r="A38" s="154" t="s">
        <v>155</v>
      </c>
      <c r="B38" s="235">
        <v>12495</v>
      </c>
      <c r="C38" s="44">
        <v>12228</v>
      </c>
      <c r="D38" s="44">
        <v>267</v>
      </c>
      <c r="E38" s="44">
        <v>267</v>
      </c>
      <c r="F38" s="44">
        <v>3040</v>
      </c>
      <c r="G38" s="236" t="s">
        <v>963</v>
      </c>
      <c r="H38" s="236" t="s">
        <v>963</v>
      </c>
      <c r="I38" s="240" t="s">
        <v>373</v>
      </c>
    </row>
    <row r="39" spans="1:9" ht="13.5" customHeight="1">
      <c r="A39" s="154" t="s">
        <v>160</v>
      </c>
      <c r="B39" s="235">
        <v>2207</v>
      </c>
      <c r="C39" s="44">
        <v>2133</v>
      </c>
      <c r="D39" s="44">
        <v>73</v>
      </c>
      <c r="E39" s="44">
        <v>73</v>
      </c>
      <c r="F39" s="236" t="s">
        <v>963</v>
      </c>
      <c r="G39" s="44">
        <v>124</v>
      </c>
      <c r="H39" s="44">
        <v>11</v>
      </c>
      <c r="I39" s="240"/>
    </row>
    <row r="40" spans="1:9" ht="13.5" customHeight="1">
      <c r="A40" s="154" t="s">
        <v>156</v>
      </c>
      <c r="B40" s="235">
        <v>16</v>
      </c>
      <c r="C40" s="44">
        <v>11</v>
      </c>
      <c r="D40" s="44">
        <v>5</v>
      </c>
      <c r="E40" s="44">
        <v>5</v>
      </c>
      <c r="F40" s="236" t="s">
        <v>963</v>
      </c>
      <c r="G40" s="236" t="s">
        <v>963</v>
      </c>
      <c r="H40" s="236" t="s">
        <v>963</v>
      </c>
      <c r="I40" s="240"/>
    </row>
    <row r="41" spans="1:9" ht="13.5" customHeight="1">
      <c r="A41" s="154" t="s">
        <v>154</v>
      </c>
      <c r="B41" s="235">
        <v>473</v>
      </c>
      <c r="C41" s="44">
        <v>464</v>
      </c>
      <c r="D41" s="44">
        <v>9</v>
      </c>
      <c r="E41" s="44">
        <v>839</v>
      </c>
      <c r="F41" s="236" t="s">
        <v>963</v>
      </c>
      <c r="G41" s="236" t="s">
        <v>963</v>
      </c>
      <c r="H41" s="236" t="s">
        <v>963</v>
      </c>
      <c r="I41" s="240" t="s">
        <v>75</v>
      </c>
    </row>
    <row r="42" spans="1:9" ht="13.5" customHeight="1">
      <c r="A42" s="154" t="s">
        <v>311</v>
      </c>
      <c r="B42" s="235">
        <v>262</v>
      </c>
      <c r="C42" s="44">
        <v>234</v>
      </c>
      <c r="D42" s="44">
        <v>28</v>
      </c>
      <c r="E42" s="44">
        <v>28</v>
      </c>
      <c r="F42" s="236" t="s">
        <v>963</v>
      </c>
      <c r="G42" s="236" t="s">
        <v>963</v>
      </c>
      <c r="H42" s="236" t="s">
        <v>963</v>
      </c>
      <c r="I42" s="240"/>
    </row>
    <row r="43" spans="1:9" ht="13.5" customHeight="1">
      <c r="A43" s="154" t="s">
        <v>372</v>
      </c>
      <c r="B43" s="235">
        <v>190840</v>
      </c>
      <c r="C43" s="44">
        <v>184041</v>
      </c>
      <c r="D43" s="44">
        <v>6799</v>
      </c>
      <c r="E43" s="44">
        <v>6799</v>
      </c>
      <c r="F43" s="241">
        <v>1283</v>
      </c>
      <c r="G43" s="236" t="s">
        <v>188</v>
      </c>
      <c r="H43" s="236" t="s">
        <v>188</v>
      </c>
      <c r="I43" s="240" t="s">
        <v>869</v>
      </c>
    </row>
    <row r="44" spans="1:9" ht="13.5" customHeight="1">
      <c r="A44" s="158" t="s">
        <v>259</v>
      </c>
      <c r="B44" s="237">
        <v>281</v>
      </c>
      <c r="C44" s="238">
        <v>164</v>
      </c>
      <c r="D44" s="238">
        <v>117</v>
      </c>
      <c r="E44" s="238">
        <v>20</v>
      </c>
      <c r="F44" s="242" t="s">
        <v>963</v>
      </c>
      <c r="G44" s="242" t="s">
        <v>963</v>
      </c>
      <c r="H44" s="242" t="s">
        <v>963</v>
      </c>
      <c r="I44" s="243"/>
    </row>
    <row r="45" spans="1:9" ht="13.5" customHeight="1">
      <c r="A45" s="138" t="s">
        <v>16</v>
      </c>
      <c r="B45" s="162"/>
      <c r="C45" s="163"/>
      <c r="D45" s="163"/>
      <c r="E45" s="164">
        <f>SUM(E34:E44)</f>
        <v>8164</v>
      </c>
      <c r="F45" s="165"/>
      <c r="G45" s="164">
        <f>SUM(G34:G44)</f>
        <v>5293</v>
      </c>
      <c r="H45" s="164">
        <f>SUM(H34:H44)</f>
        <v>499</v>
      </c>
      <c r="I45" s="174"/>
    </row>
    <row r="46" ht="9.75" customHeight="1">
      <c r="A46" s="175"/>
    </row>
    <row r="47" ht="14.25">
      <c r="A47" s="133" t="s">
        <v>56</v>
      </c>
    </row>
    <row r="48" ht="10.5">
      <c r="J48" s="122" t="s">
        <v>12</v>
      </c>
    </row>
    <row r="49" spans="1:10" ht="13.5" customHeight="1">
      <c r="A49" s="795" t="s">
        <v>17</v>
      </c>
      <c r="B49" s="791" t="s">
        <v>19</v>
      </c>
      <c r="C49" s="793" t="s">
        <v>47</v>
      </c>
      <c r="D49" s="793" t="s">
        <v>20</v>
      </c>
      <c r="E49" s="793" t="s">
        <v>21</v>
      </c>
      <c r="F49" s="793" t="s">
        <v>22</v>
      </c>
      <c r="G49" s="799" t="s">
        <v>23</v>
      </c>
      <c r="H49" s="799" t="s">
        <v>24</v>
      </c>
      <c r="I49" s="799" t="s">
        <v>59</v>
      </c>
      <c r="J49" s="797" t="s">
        <v>8</v>
      </c>
    </row>
    <row r="50" spans="1:10" ht="13.5" customHeight="1" thickBot="1">
      <c r="A50" s="796"/>
      <c r="B50" s="792"/>
      <c r="C50" s="794"/>
      <c r="D50" s="794"/>
      <c r="E50" s="794"/>
      <c r="F50" s="794"/>
      <c r="G50" s="800"/>
      <c r="H50" s="800"/>
      <c r="I50" s="801"/>
      <c r="J50" s="798"/>
    </row>
    <row r="51" spans="1:10" ht="13.5" customHeight="1" thickTop="1">
      <c r="A51" s="134" t="s">
        <v>371</v>
      </c>
      <c r="B51" s="244" t="s">
        <v>965</v>
      </c>
      <c r="C51" s="40">
        <v>19</v>
      </c>
      <c r="D51" s="40">
        <v>5</v>
      </c>
      <c r="E51" s="229" t="s">
        <v>963</v>
      </c>
      <c r="F51" s="229" t="s">
        <v>963</v>
      </c>
      <c r="G51" s="40">
        <v>40</v>
      </c>
      <c r="H51" s="229" t="s">
        <v>963</v>
      </c>
      <c r="I51" s="229" t="s">
        <v>963</v>
      </c>
      <c r="J51" s="149"/>
    </row>
    <row r="52" spans="1:10" ht="13.5" customHeight="1">
      <c r="A52" s="177" t="s">
        <v>18</v>
      </c>
      <c r="B52" s="178"/>
      <c r="C52" s="165"/>
      <c r="D52" s="164">
        <v>5</v>
      </c>
      <c r="E52" s="245" t="s">
        <v>963</v>
      </c>
      <c r="F52" s="245" t="s">
        <v>963</v>
      </c>
      <c r="G52" s="164">
        <v>40</v>
      </c>
      <c r="H52" s="245" t="s">
        <v>963</v>
      </c>
      <c r="I52" s="245" t="s">
        <v>963</v>
      </c>
      <c r="J52" s="166"/>
    </row>
    <row r="53" ht="10.5">
      <c r="A53" s="121" t="s">
        <v>61</v>
      </c>
    </row>
    <row r="54" ht="9.75" customHeight="1"/>
    <row r="55" ht="14.25">
      <c r="A55" s="133" t="s">
        <v>39</v>
      </c>
    </row>
    <row r="56" ht="10.5">
      <c r="D56" s="122" t="s">
        <v>12</v>
      </c>
    </row>
    <row r="57" spans="1:4" ht="21.75" thickBot="1">
      <c r="A57" s="179" t="s">
        <v>34</v>
      </c>
      <c r="B57" s="180" t="s">
        <v>69</v>
      </c>
      <c r="C57" s="181" t="s">
        <v>70</v>
      </c>
      <c r="D57" s="182" t="s">
        <v>50</v>
      </c>
    </row>
    <row r="58" spans="1:4" ht="13.5" customHeight="1" thickTop="1">
      <c r="A58" s="183" t="s">
        <v>35</v>
      </c>
      <c r="B58" s="146">
        <v>575</v>
      </c>
      <c r="C58" s="40">
        <v>549</v>
      </c>
      <c r="D58" s="167">
        <f>C58-B58</f>
        <v>-26</v>
      </c>
    </row>
    <row r="59" spans="1:4" ht="13.5" customHeight="1">
      <c r="A59" s="184" t="s">
        <v>36</v>
      </c>
      <c r="B59" s="155">
        <v>121</v>
      </c>
      <c r="C59" s="44">
        <v>122</v>
      </c>
      <c r="D59" s="157">
        <f>C59-B59</f>
        <v>1</v>
      </c>
    </row>
    <row r="60" spans="1:4" ht="13.5" customHeight="1">
      <c r="A60" s="185" t="s">
        <v>37</v>
      </c>
      <c r="B60" s="159">
        <v>960</v>
      </c>
      <c r="C60" s="238">
        <v>1041</v>
      </c>
      <c r="D60" s="161">
        <f>C60-B60</f>
        <v>81</v>
      </c>
    </row>
    <row r="61" spans="1:4" ht="13.5" customHeight="1">
      <c r="A61" s="186" t="s">
        <v>38</v>
      </c>
      <c r="B61" s="187">
        <v>1656</v>
      </c>
      <c r="C61" s="246">
        <v>1712</v>
      </c>
      <c r="D61" s="166">
        <f>C61-B61</f>
        <v>56</v>
      </c>
    </row>
    <row r="62" spans="1:4" ht="10.5">
      <c r="A62" s="121" t="s">
        <v>58</v>
      </c>
      <c r="B62" s="188"/>
      <c r="C62" s="188"/>
      <c r="D62" s="188"/>
    </row>
    <row r="63" spans="1:4" ht="9.75" customHeight="1">
      <c r="A63" s="189"/>
      <c r="B63" s="188"/>
      <c r="C63" s="188"/>
      <c r="D63" s="188"/>
    </row>
    <row r="64" ht="14.25">
      <c r="A64" s="133" t="s">
        <v>57</v>
      </c>
    </row>
    <row r="65" ht="10.5" customHeight="1">
      <c r="A65" s="133"/>
    </row>
    <row r="66" spans="1:11" ht="21.75" thickBot="1">
      <c r="A66" s="179" t="s">
        <v>33</v>
      </c>
      <c r="B66" s="180" t="s">
        <v>69</v>
      </c>
      <c r="C66" s="181" t="s">
        <v>70</v>
      </c>
      <c r="D66" s="181" t="s">
        <v>50</v>
      </c>
      <c r="E66" s="190" t="s">
        <v>31</v>
      </c>
      <c r="F66" s="182" t="s">
        <v>32</v>
      </c>
      <c r="G66" s="807" t="s">
        <v>40</v>
      </c>
      <c r="H66" s="808"/>
      <c r="I66" s="180" t="s">
        <v>69</v>
      </c>
      <c r="J66" s="181" t="s">
        <v>70</v>
      </c>
      <c r="K66" s="182" t="s">
        <v>50</v>
      </c>
    </row>
    <row r="67" spans="1:11" ht="13.5" customHeight="1" thickTop="1">
      <c r="A67" s="183" t="s">
        <v>25</v>
      </c>
      <c r="B67" s="247">
        <v>4.14</v>
      </c>
      <c r="C67" s="248">
        <v>3.76</v>
      </c>
      <c r="D67" s="248">
        <f aca="true" t="shared" si="0" ref="D67:D72">C67-B67</f>
        <v>-0.3799999999999999</v>
      </c>
      <c r="E67" s="193">
        <v>-15</v>
      </c>
      <c r="F67" s="194">
        <v>-20</v>
      </c>
      <c r="G67" s="811" t="s">
        <v>298</v>
      </c>
      <c r="H67" s="812"/>
      <c r="I67" s="195" t="s">
        <v>963</v>
      </c>
      <c r="J67" s="196" t="s">
        <v>963</v>
      </c>
      <c r="K67" s="197" t="s">
        <v>963</v>
      </c>
    </row>
    <row r="68" spans="1:11" ht="13.5" customHeight="1">
      <c r="A68" s="184" t="s">
        <v>26</v>
      </c>
      <c r="B68" s="249">
        <v>23.23</v>
      </c>
      <c r="C68" s="250">
        <v>21.23</v>
      </c>
      <c r="D68" s="250">
        <f t="shared" si="0"/>
        <v>-2</v>
      </c>
      <c r="E68" s="200">
        <v>-20</v>
      </c>
      <c r="F68" s="201">
        <v>-40</v>
      </c>
      <c r="G68" s="802" t="s">
        <v>76</v>
      </c>
      <c r="H68" s="803"/>
      <c r="I68" s="198" t="s">
        <v>963</v>
      </c>
      <c r="J68" s="202" t="s">
        <v>963</v>
      </c>
      <c r="K68" s="203" t="s">
        <v>963</v>
      </c>
    </row>
    <row r="69" spans="1:11" ht="13.5" customHeight="1">
      <c r="A69" s="184" t="s">
        <v>27</v>
      </c>
      <c r="B69" s="251">
        <v>12.8</v>
      </c>
      <c r="C69" s="252">
        <v>13.1</v>
      </c>
      <c r="D69" s="250">
        <f t="shared" si="0"/>
        <v>0.29999999999999893</v>
      </c>
      <c r="E69" s="205">
        <v>25</v>
      </c>
      <c r="F69" s="206">
        <v>35</v>
      </c>
      <c r="G69" s="802"/>
      <c r="H69" s="803"/>
      <c r="I69" s="198"/>
      <c r="J69" s="202"/>
      <c r="K69" s="203"/>
    </row>
    <row r="70" spans="1:11" ht="13.5" customHeight="1">
      <c r="A70" s="184" t="s">
        <v>28</v>
      </c>
      <c r="B70" s="253">
        <v>101.8</v>
      </c>
      <c r="C70" s="252">
        <v>107.9</v>
      </c>
      <c r="D70" s="250">
        <f t="shared" si="0"/>
        <v>6.1000000000000085</v>
      </c>
      <c r="E70" s="205">
        <v>350</v>
      </c>
      <c r="F70" s="208"/>
      <c r="G70" s="802"/>
      <c r="H70" s="803"/>
      <c r="I70" s="198"/>
      <c r="J70" s="202"/>
      <c r="K70" s="203"/>
    </row>
    <row r="71" spans="1:11" ht="13.5" customHeight="1">
      <c r="A71" s="184" t="s">
        <v>29</v>
      </c>
      <c r="B71" s="254">
        <v>0.69</v>
      </c>
      <c r="C71" s="250">
        <v>0.7</v>
      </c>
      <c r="D71" s="250">
        <f t="shared" si="0"/>
        <v>0.010000000000000009</v>
      </c>
      <c r="E71" s="210"/>
      <c r="F71" s="211"/>
      <c r="G71" s="802"/>
      <c r="H71" s="803"/>
      <c r="I71" s="198"/>
      <c r="J71" s="202"/>
      <c r="K71" s="203"/>
    </row>
    <row r="72" spans="1:11" ht="13.5" customHeight="1">
      <c r="A72" s="212" t="s">
        <v>30</v>
      </c>
      <c r="B72" s="255">
        <v>88.6</v>
      </c>
      <c r="C72" s="256">
        <v>89.7</v>
      </c>
      <c r="D72" s="256">
        <f t="shared" si="0"/>
        <v>1.1000000000000085</v>
      </c>
      <c r="E72" s="215"/>
      <c r="F72" s="216"/>
      <c r="G72" s="839"/>
      <c r="H72" s="840"/>
      <c r="I72" s="217"/>
      <c r="J72" s="214"/>
      <c r="K72" s="218"/>
    </row>
    <row r="73" ht="10.5">
      <c r="A73" s="121" t="s">
        <v>64</v>
      </c>
    </row>
    <row r="74" ht="10.5">
      <c r="A74" s="121" t="s">
        <v>65</v>
      </c>
    </row>
    <row r="75" ht="10.5">
      <c r="A75" s="121" t="s">
        <v>63</v>
      </c>
    </row>
    <row r="76" ht="10.5" customHeight="1">
      <c r="A76" s="121" t="s">
        <v>68</v>
      </c>
    </row>
  </sheetData>
  <sheetProtection/>
  <mergeCells count="43">
    <mergeCell ref="G66:H66"/>
    <mergeCell ref="G72:H72"/>
    <mergeCell ref="G71:H71"/>
    <mergeCell ref="G70:H70"/>
    <mergeCell ref="G69:H69"/>
    <mergeCell ref="G68:H68"/>
    <mergeCell ref="G67:H67"/>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2:H33"/>
    <mergeCell ref="I32:I33"/>
    <mergeCell ref="G32:G33"/>
    <mergeCell ref="F32:F33"/>
    <mergeCell ref="D32:D33"/>
    <mergeCell ref="E32:E33"/>
    <mergeCell ref="D49:D50"/>
    <mergeCell ref="E49:E50"/>
    <mergeCell ref="H49:H50"/>
    <mergeCell ref="J49:J50"/>
    <mergeCell ref="F49:F50"/>
    <mergeCell ref="G49:G50"/>
    <mergeCell ref="I49:I50"/>
    <mergeCell ref="A32:A33"/>
    <mergeCell ref="B32:B33"/>
    <mergeCell ref="C32:C33"/>
    <mergeCell ref="A49:A50"/>
    <mergeCell ref="B49:B50"/>
    <mergeCell ref="C49:C50"/>
  </mergeCells>
  <printOptions/>
  <pageMargins left="0.4330708661417323" right="0.3937007874015748" top="0.5905511811023623" bottom="0.31496062992125984" header="0.4330708661417323" footer="0.1968503937007874"/>
  <pageSetup horizontalDpi="300" verticalDpi="300" orientation="portrait" paperSize="9" scale="83"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42.xml><?xml version="1.0" encoding="utf-8"?>
<worksheet xmlns="http://schemas.openxmlformats.org/spreadsheetml/2006/main" xmlns:r="http://schemas.openxmlformats.org/officeDocument/2006/relationships">
  <dimension ref="A1:M77"/>
  <sheetViews>
    <sheetView view="pageBreakPreview" zoomScale="110" zoomScaleSheetLayoutView="110" zoomScalePageLayoutView="0" workbookViewId="0" topLeftCell="A49">
      <selection activeCell="D21" sqref="D21"/>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534</v>
      </c>
      <c r="B4" s="124"/>
      <c r="G4" s="125" t="s">
        <v>51</v>
      </c>
      <c r="H4" s="126" t="s">
        <v>52</v>
      </c>
      <c r="I4" s="127" t="s">
        <v>53</v>
      </c>
      <c r="J4" s="128" t="s">
        <v>54</v>
      </c>
    </row>
    <row r="5" spans="7:10" ht="13.5" customHeight="1" thickTop="1">
      <c r="G5" s="129">
        <v>774</v>
      </c>
      <c r="H5" s="130">
        <v>806</v>
      </c>
      <c r="I5" s="131">
        <v>135</v>
      </c>
      <c r="J5" s="132">
        <v>1715</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3870</v>
      </c>
      <c r="C10" s="136">
        <v>3813</v>
      </c>
      <c r="D10" s="136">
        <v>58</v>
      </c>
      <c r="E10" s="136">
        <v>40</v>
      </c>
      <c r="F10" s="136">
        <v>511</v>
      </c>
      <c r="G10" s="136">
        <v>2594</v>
      </c>
      <c r="H10" s="137"/>
    </row>
    <row r="11" spans="1:8" ht="13.5" customHeight="1">
      <c r="A11" s="138" t="s">
        <v>1</v>
      </c>
      <c r="B11" s="139">
        <v>3870</v>
      </c>
      <c r="C11" s="140">
        <v>3813</v>
      </c>
      <c r="D11" s="140">
        <v>58</v>
      </c>
      <c r="E11" s="140">
        <v>40</v>
      </c>
      <c r="F11" s="141"/>
      <c r="G11" s="140">
        <v>2594</v>
      </c>
      <c r="H11" s="142"/>
    </row>
    <row r="12" spans="1:8" ht="13.5" customHeight="1">
      <c r="A12" s="143" t="s">
        <v>66</v>
      </c>
      <c r="B12" s="144"/>
      <c r="C12" s="144"/>
      <c r="D12" s="144"/>
      <c r="E12" s="144"/>
      <c r="F12" s="144"/>
      <c r="G12" s="144"/>
      <c r="H12" s="145"/>
    </row>
    <row r="13" ht="9.75" customHeight="1"/>
    <row r="14" ht="14.25">
      <c r="A14" s="133" t="s">
        <v>10</v>
      </c>
    </row>
    <row r="15" spans="9:12" ht="10.5">
      <c r="I15" s="122" t="s">
        <v>12</v>
      </c>
      <c r="K15" s="122"/>
      <c r="L15" s="122"/>
    </row>
    <row r="16" spans="1:9" ht="13.5" customHeight="1">
      <c r="A16" s="789" t="s">
        <v>0</v>
      </c>
      <c r="B16" s="791" t="s">
        <v>43</v>
      </c>
      <c r="C16" s="793" t="s">
        <v>44</v>
      </c>
      <c r="D16" s="793" t="s">
        <v>45</v>
      </c>
      <c r="E16" s="799" t="s">
        <v>46</v>
      </c>
      <c r="F16" s="793" t="s">
        <v>55</v>
      </c>
      <c r="G16" s="793" t="s">
        <v>11</v>
      </c>
      <c r="H16" s="799" t="s">
        <v>41</v>
      </c>
      <c r="I16" s="797" t="s">
        <v>8</v>
      </c>
    </row>
    <row r="17" spans="1:9" ht="13.5" customHeight="1" thickBot="1">
      <c r="A17" s="790"/>
      <c r="B17" s="792"/>
      <c r="C17" s="794"/>
      <c r="D17" s="794"/>
      <c r="E17" s="800"/>
      <c r="F17" s="805"/>
      <c r="G17" s="805"/>
      <c r="H17" s="801"/>
      <c r="I17" s="798"/>
    </row>
    <row r="18" spans="1:9" ht="13.5" customHeight="1" thickTop="1">
      <c r="A18" s="134" t="s">
        <v>533</v>
      </c>
      <c r="B18" s="146">
        <v>241</v>
      </c>
      <c r="C18" s="147">
        <v>230</v>
      </c>
      <c r="D18" s="147">
        <v>11</v>
      </c>
      <c r="E18" s="147">
        <v>18</v>
      </c>
      <c r="F18" s="147">
        <v>15</v>
      </c>
      <c r="G18" s="148" t="s">
        <v>962</v>
      </c>
      <c r="H18" s="148" t="s">
        <v>962</v>
      </c>
      <c r="I18" s="149"/>
    </row>
    <row r="19" spans="1:9" ht="13.5" customHeight="1">
      <c r="A19" s="134" t="s">
        <v>532</v>
      </c>
      <c r="B19" s="150">
        <v>121</v>
      </c>
      <c r="C19" s="151">
        <v>118</v>
      </c>
      <c r="D19" s="151">
        <v>3</v>
      </c>
      <c r="E19" s="151">
        <v>3</v>
      </c>
      <c r="F19" s="151">
        <v>31</v>
      </c>
      <c r="G19" s="151">
        <v>18</v>
      </c>
      <c r="H19" s="151">
        <v>4</v>
      </c>
      <c r="I19" s="149"/>
    </row>
    <row r="20" spans="1:9" ht="13.5" customHeight="1">
      <c r="A20" s="134" t="s">
        <v>531</v>
      </c>
      <c r="B20" s="150">
        <v>174</v>
      </c>
      <c r="C20" s="151">
        <v>161</v>
      </c>
      <c r="D20" s="151">
        <v>12</v>
      </c>
      <c r="E20" s="151">
        <v>12</v>
      </c>
      <c r="F20" s="151">
        <v>30</v>
      </c>
      <c r="G20" s="152" t="s">
        <v>962</v>
      </c>
      <c r="H20" s="152" t="s">
        <v>962</v>
      </c>
      <c r="I20" s="149"/>
    </row>
    <row r="21" spans="1:9" ht="13.5" customHeight="1">
      <c r="A21" s="134" t="s">
        <v>140</v>
      </c>
      <c r="B21" s="150">
        <v>28</v>
      </c>
      <c r="C21" s="151">
        <v>28</v>
      </c>
      <c r="D21" s="151">
        <v>1</v>
      </c>
      <c r="E21" s="151">
        <v>1</v>
      </c>
      <c r="F21" s="151">
        <v>10</v>
      </c>
      <c r="G21" s="152" t="s">
        <v>962</v>
      </c>
      <c r="H21" s="152" t="s">
        <v>962</v>
      </c>
      <c r="I21" s="149"/>
    </row>
    <row r="22" spans="1:9" ht="13.5" customHeight="1">
      <c r="A22" s="134" t="s">
        <v>161</v>
      </c>
      <c r="B22" s="153">
        <v>3</v>
      </c>
      <c r="C22" s="152">
        <v>3</v>
      </c>
      <c r="D22" s="152">
        <v>0</v>
      </c>
      <c r="E22" s="152">
        <v>0</v>
      </c>
      <c r="F22" s="152" t="s">
        <v>962</v>
      </c>
      <c r="G22" s="152" t="s">
        <v>962</v>
      </c>
      <c r="H22" s="152" t="s">
        <v>962</v>
      </c>
      <c r="I22" s="149"/>
    </row>
    <row r="23" spans="1:9" ht="13.5" customHeight="1">
      <c r="A23" s="134" t="s">
        <v>530</v>
      </c>
      <c r="B23" s="150">
        <v>3</v>
      </c>
      <c r="C23" s="151">
        <v>0</v>
      </c>
      <c r="D23" s="151">
        <v>3</v>
      </c>
      <c r="E23" s="151">
        <v>3</v>
      </c>
      <c r="F23" s="152" t="s">
        <v>962</v>
      </c>
      <c r="G23" s="152" t="s">
        <v>962</v>
      </c>
      <c r="H23" s="152" t="s">
        <v>962</v>
      </c>
      <c r="I23" s="149"/>
    </row>
    <row r="24" spans="1:9" ht="13.5" customHeight="1">
      <c r="A24" s="134" t="s">
        <v>146</v>
      </c>
      <c r="B24" s="150">
        <v>206</v>
      </c>
      <c r="C24" s="151">
        <v>197</v>
      </c>
      <c r="D24" s="151">
        <v>9</v>
      </c>
      <c r="E24" s="151">
        <v>9</v>
      </c>
      <c r="F24" s="151">
        <v>14</v>
      </c>
      <c r="G24" s="151">
        <v>293</v>
      </c>
      <c r="H24" s="151">
        <v>197</v>
      </c>
      <c r="I24" s="149"/>
    </row>
    <row r="25" spans="1:9" ht="13.5" customHeight="1">
      <c r="A25" s="154" t="s">
        <v>515</v>
      </c>
      <c r="B25" s="155">
        <v>180</v>
      </c>
      <c r="C25" s="156">
        <v>179</v>
      </c>
      <c r="D25" s="156">
        <v>1</v>
      </c>
      <c r="E25" s="156">
        <v>1</v>
      </c>
      <c r="F25" s="156">
        <v>143</v>
      </c>
      <c r="G25" s="156">
        <v>1203</v>
      </c>
      <c r="H25" s="156">
        <v>1132</v>
      </c>
      <c r="I25" s="157"/>
    </row>
    <row r="26" spans="1:9" ht="13.5" customHeight="1">
      <c r="A26" s="154" t="s">
        <v>524</v>
      </c>
      <c r="B26" s="155">
        <v>19</v>
      </c>
      <c r="C26" s="156">
        <v>18</v>
      </c>
      <c r="D26" s="156">
        <v>1</v>
      </c>
      <c r="E26" s="156">
        <v>1</v>
      </c>
      <c r="F26" s="156">
        <v>13</v>
      </c>
      <c r="G26" s="156">
        <v>30</v>
      </c>
      <c r="H26" s="156">
        <v>25</v>
      </c>
      <c r="I26" s="157"/>
    </row>
    <row r="27" spans="1:9" ht="13.5" customHeight="1">
      <c r="A27" s="158" t="s">
        <v>523</v>
      </c>
      <c r="B27" s="159">
        <v>110</v>
      </c>
      <c r="C27" s="160">
        <v>109</v>
      </c>
      <c r="D27" s="160">
        <v>1</v>
      </c>
      <c r="E27" s="160">
        <v>1</v>
      </c>
      <c r="F27" s="160">
        <v>85</v>
      </c>
      <c r="G27" s="160">
        <v>318</v>
      </c>
      <c r="H27" s="160">
        <v>231</v>
      </c>
      <c r="I27" s="161"/>
    </row>
    <row r="28" spans="1:9" ht="13.5" customHeight="1">
      <c r="A28" s="138" t="s">
        <v>15</v>
      </c>
      <c r="B28" s="162"/>
      <c r="C28" s="163"/>
      <c r="D28" s="163"/>
      <c r="E28" s="164">
        <v>49</v>
      </c>
      <c r="F28" s="165"/>
      <c r="G28" s="164">
        <v>1862</v>
      </c>
      <c r="H28" s="164">
        <v>1589</v>
      </c>
      <c r="I28" s="166"/>
    </row>
    <row r="29" ht="10.5">
      <c r="A29" s="121" t="s">
        <v>60</v>
      </c>
    </row>
    <row r="30" ht="10.5">
      <c r="A30" s="121" t="s">
        <v>62</v>
      </c>
    </row>
    <row r="31" ht="10.5">
      <c r="A31" s="121" t="s">
        <v>49</v>
      </c>
    </row>
    <row r="32" ht="10.5">
      <c r="A32" s="121" t="s">
        <v>48</v>
      </c>
    </row>
    <row r="33" ht="9.75" customHeight="1"/>
    <row r="34" ht="14.25">
      <c r="A34" s="133" t="s">
        <v>13</v>
      </c>
    </row>
    <row r="35" spans="9:10" ht="10.5">
      <c r="I35" s="122" t="s">
        <v>12</v>
      </c>
      <c r="J35" s="122"/>
    </row>
    <row r="36" spans="1:9" ht="13.5" customHeight="1">
      <c r="A36" s="789" t="s">
        <v>14</v>
      </c>
      <c r="B36" s="791" t="s">
        <v>43</v>
      </c>
      <c r="C36" s="793" t="s">
        <v>44</v>
      </c>
      <c r="D36" s="793" t="s">
        <v>45</v>
      </c>
      <c r="E36" s="799" t="s">
        <v>46</v>
      </c>
      <c r="F36" s="793" t="s">
        <v>55</v>
      </c>
      <c r="G36" s="793" t="s">
        <v>11</v>
      </c>
      <c r="H36" s="799" t="s">
        <v>42</v>
      </c>
      <c r="I36" s="797" t="s">
        <v>8</v>
      </c>
    </row>
    <row r="37" spans="1:9" ht="13.5" customHeight="1" thickBot="1">
      <c r="A37" s="790"/>
      <c r="B37" s="792"/>
      <c r="C37" s="794"/>
      <c r="D37" s="794"/>
      <c r="E37" s="800"/>
      <c r="F37" s="805"/>
      <c r="G37" s="805"/>
      <c r="H37" s="801"/>
      <c r="I37" s="798"/>
    </row>
    <row r="38" spans="1:9" ht="13.5" customHeight="1" thickTop="1">
      <c r="A38" s="134" t="s">
        <v>90</v>
      </c>
      <c r="B38" s="146">
        <v>66</v>
      </c>
      <c r="C38" s="147">
        <v>64</v>
      </c>
      <c r="D38" s="147">
        <v>2</v>
      </c>
      <c r="E38" s="147">
        <v>2</v>
      </c>
      <c r="F38" s="148" t="s">
        <v>962</v>
      </c>
      <c r="G38" s="148" t="s">
        <v>962</v>
      </c>
      <c r="H38" s="148" t="s">
        <v>962</v>
      </c>
      <c r="I38" s="167"/>
    </row>
    <row r="39" spans="1:9" ht="13.5" customHeight="1">
      <c r="A39" s="154" t="s">
        <v>155</v>
      </c>
      <c r="B39" s="155">
        <v>12495</v>
      </c>
      <c r="C39" s="156">
        <v>12228</v>
      </c>
      <c r="D39" s="156">
        <v>267</v>
      </c>
      <c r="E39" s="156">
        <v>267</v>
      </c>
      <c r="F39" s="168">
        <v>3040</v>
      </c>
      <c r="G39" s="168" t="s">
        <v>962</v>
      </c>
      <c r="H39" s="168" t="s">
        <v>962</v>
      </c>
      <c r="I39" s="149" t="s">
        <v>853</v>
      </c>
    </row>
    <row r="40" spans="1:9" s="4" customFormat="1" ht="13.5" customHeight="1">
      <c r="A40" s="17" t="s">
        <v>88</v>
      </c>
      <c r="B40" s="55">
        <v>718</v>
      </c>
      <c r="C40" s="56">
        <v>707</v>
      </c>
      <c r="D40" s="56">
        <v>11</v>
      </c>
      <c r="E40" s="56">
        <v>640</v>
      </c>
      <c r="F40" s="168" t="s">
        <v>962</v>
      </c>
      <c r="G40" s="168" t="s">
        <v>962</v>
      </c>
      <c r="H40" s="168" t="s">
        <v>962</v>
      </c>
      <c r="I40" s="58" t="s">
        <v>89</v>
      </c>
    </row>
    <row r="41" spans="1:9" ht="13.5" customHeight="1">
      <c r="A41" s="154" t="s">
        <v>827</v>
      </c>
      <c r="B41" s="155">
        <v>262</v>
      </c>
      <c r="C41" s="156">
        <v>234</v>
      </c>
      <c r="D41" s="156">
        <v>28</v>
      </c>
      <c r="E41" s="156">
        <v>28</v>
      </c>
      <c r="F41" s="168" t="s">
        <v>962</v>
      </c>
      <c r="G41" s="168" t="s">
        <v>962</v>
      </c>
      <c r="H41" s="168" t="s">
        <v>962</v>
      </c>
      <c r="I41" s="157"/>
    </row>
    <row r="42" spans="1:9" ht="13.5" customHeight="1">
      <c r="A42" s="169" t="s">
        <v>826</v>
      </c>
      <c r="B42" s="170">
        <v>190840</v>
      </c>
      <c r="C42" s="171">
        <v>184041</v>
      </c>
      <c r="D42" s="171">
        <v>6799</v>
      </c>
      <c r="E42" s="171">
        <v>6799</v>
      </c>
      <c r="F42" s="156">
        <v>1283</v>
      </c>
      <c r="G42" s="168" t="s">
        <v>963</v>
      </c>
      <c r="H42" s="168" t="s">
        <v>963</v>
      </c>
      <c r="I42" s="172" t="s">
        <v>869</v>
      </c>
    </row>
    <row r="43" spans="1:9" ht="13.5" customHeight="1">
      <c r="A43" s="138" t="s">
        <v>16</v>
      </c>
      <c r="B43" s="162"/>
      <c r="C43" s="163"/>
      <c r="D43" s="163"/>
      <c r="E43" s="164">
        <f>SUM(E38:E42)</f>
        <v>7736</v>
      </c>
      <c r="F43" s="165"/>
      <c r="G43" s="173" t="s">
        <v>962</v>
      </c>
      <c r="H43" s="173" t="s">
        <v>962</v>
      </c>
      <c r="I43" s="174"/>
    </row>
    <row r="44" ht="9.75" customHeight="1">
      <c r="A44" s="175"/>
    </row>
    <row r="45" ht="14.25">
      <c r="A45" s="133" t="s">
        <v>56</v>
      </c>
    </row>
    <row r="46" ht="10.5">
      <c r="J46" s="122" t="s">
        <v>12</v>
      </c>
    </row>
    <row r="47" spans="1:10" ht="13.5" customHeight="1">
      <c r="A47" s="795" t="s">
        <v>17</v>
      </c>
      <c r="B47" s="791" t="s">
        <v>19</v>
      </c>
      <c r="C47" s="793" t="s">
        <v>47</v>
      </c>
      <c r="D47" s="793" t="s">
        <v>20</v>
      </c>
      <c r="E47" s="793" t="s">
        <v>21</v>
      </c>
      <c r="F47" s="793" t="s">
        <v>22</v>
      </c>
      <c r="G47" s="799" t="s">
        <v>23</v>
      </c>
      <c r="H47" s="799" t="s">
        <v>24</v>
      </c>
      <c r="I47" s="799" t="s">
        <v>59</v>
      </c>
      <c r="J47" s="797" t="s">
        <v>8</v>
      </c>
    </row>
    <row r="48" spans="1:10" ht="13.5" customHeight="1" thickBot="1">
      <c r="A48" s="796"/>
      <c r="B48" s="792"/>
      <c r="C48" s="794"/>
      <c r="D48" s="794"/>
      <c r="E48" s="794"/>
      <c r="F48" s="794"/>
      <c r="G48" s="800"/>
      <c r="H48" s="800"/>
      <c r="I48" s="801"/>
      <c r="J48" s="798"/>
    </row>
    <row r="49" spans="1:10" ht="13.5" customHeight="1" thickTop="1">
      <c r="A49" s="134" t="s">
        <v>529</v>
      </c>
      <c r="B49" s="146">
        <v>4</v>
      </c>
      <c r="C49" s="147">
        <v>344</v>
      </c>
      <c r="D49" s="147">
        <v>5</v>
      </c>
      <c r="E49" s="148" t="s">
        <v>962</v>
      </c>
      <c r="F49" s="148" t="s">
        <v>962</v>
      </c>
      <c r="G49" s="148" t="s">
        <v>962</v>
      </c>
      <c r="H49" s="148" t="s">
        <v>962</v>
      </c>
      <c r="I49" s="148" t="s">
        <v>962</v>
      </c>
      <c r="J49" s="149"/>
    </row>
    <row r="50" spans="1:10" ht="13.5" customHeight="1">
      <c r="A50" s="154" t="s">
        <v>528</v>
      </c>
      <c r="B50" s="155">
        <v>16</v>
      </c>
      <c r="C50" s="156">
        <v>109</v>
      </c>
      <c r="D50" s="156">
        <v>10</v>
      </c>
      <c r="E50" s="168" t="s">
        <v>962</v>
      </c>
      <c r="F50" s="168" t="s">
        <v>962</v>
      </c>
      <c r="G50" s="168" t="s">
        <v>962</v>
      </c>
      <c r="H50" s="168" t="s">
        <v>962</v>
      </c>
      <c r="I50" s="168" t="s">
        <v>962</v>
      </c>
      <c r="J50" s="157"/>
    </row>
    <row r="51" spans="1:10" ht="13.5" customHeight="1">
      <c r="A51" s="154" t="s">
        <v>527</v>
      </c>
      <c r="B51" s="155">
        <v>-83</v>
      </c>
      <c r="C51" s="156">
        <v>641</v>
      </c>
      <c r="D51" s="156">
        <v>152</v>
      </c>
      <c r="E51" s="156">
        <v>31</v>
      </c>
      <c r="F51" s="168" t="s">
        <v>962</v>
      </c>
      <c r="G51" s="168" t="s">
        <v>962</v>
      </c>
      <c r="H51" s="168" t="s">
        <v>962</v>
      </c>
      <c r="I51" s="168" t="s">
        <v>962</v>
      </c>
      <c r="J51" s="157"/>
    </row>
    <row r="52" spans="1:10" ht="13.5" customHeight="1">
      <c r="A52" s="158" t="s">
        <v>526</v>
      </c>
      <c r="B52" s="159">
        <v>9</v>
      </c>
      <c r="C52" s="160">
        <v>37</v>
      </c>
      <c r="D52" s="160">
        <v>10</v>
      </c>
      <c r="E52" s="176" t="s">
        <v>962</v>
      </c>
      <c r="F52" s="176" t="s">
        <v>962</v>
      </c>
      <c r="G52" s="176" t="s">
        <v>962</v>
      </c>
      <c r="H52" s="176" t="s">
        <v>962</v>
      </c>
      <c r="I52" s="176" t="s">
        <v>962</v>
      </c>
      <c r="J52" s="161"/>
    </row>
    <row r="53" spans="1:10" ht="13.5" customHeight="1">
      <c r="A53" s="177" t="s">
        <v>18</v>
      </c>
      <c r="B53" s="178"/>
      <c r="C53" s="165"/>
      <c r="D53" s="164">
        <v>177</v>
      </c>
      <c r="E53" s="164">
        <v>31</v>
      </c>
      <c r="F53" s="173" t="s">
        <v>963</v>
      </c>
      <c r="G53" s="173" t="s">
        <v>963</v>
      </c>
      <c r="H53" s="173" t="s">
        <v>963</v>
      </c>
      <c r="I53" s="173" t="s">
        <v>963</v>
      </c>
      <c r="J53" s="166"/>
    </row>
    <row r="54" ht="10.5">
      <c r="A54" s="121" t="s">
        <v>61</v>
      </c>
    </row>
    <row r="55" ht="9.75" customHeight="1"/>
    <row r="56" ht="14.25">
      <c r="A56" s="133" t="s">
        <v>39</v>
      </c>
    </row>
    <row r="57" ht="6.75" customHeight="1">
      <c r="D57" s="122" t="s">
        <v>12</v>
      </c>
    </row>
    <row r="58" spans="1:4" ht="21.75" thickBot="1">
      <c r="A58" s="179" t="s">
        <v>34</v>
      </c>
      <c r="B58" s="180" t="s">
        <v>69</v>
      </c>
      <c r="C58" s="181" t="s">
        <v>70</v>
      </c>
      <c r="D58" s="182" t="s">
        <v>50</v>
      </c>
    </row>
    <row r="59" spans="1:4" ht="13.5" customHeight="1" thickTop="1">
      <c r="A59" s="183" t="s">
        <v>35</v>
      </c>
      <c r="B59" s="146">
        <v>1081</v>
      </c>
      <c r="C59" s="147">
        <v>1112</v>
      </c>
      <c r="D59" s="167">
        <v>31</v>
      </c>
    </row>
    <row r="60" spans="1:4" ht="13.5" customHeight="1">
      <c r="A60" s="184" t="s">
        <v>36</v>
      </c>
      <c r="B60" s="155">
        <v>275</v>
      </c>
      <c r="C60" s="156">
        <v>100</v>
      </c>
      <c r="D60" s="157">
        <v>-175</v>
      </c>
    </row>
    <row r="61" spans="1:4" ht="13.5" customHeight="1">
      <c r="A61" s="185" t="s">
        <v>37</v>
      </c>
      <c r="B61" s="159">
        <v>795</v>
      </c>
      <c r="C61" s="160">
        <v>790</v>
      </c>
      <c r="D61" s="161">
        <v>-5</v>
      </c>
    </row>
    <row r="62" spans="1:4" ht="13.5" customHeight="1">
      <c r="A62" s="186" t="s">
        <v>38</v>
      </c>
      <c r="B62" s="187">
        <v>2151</v>
      </c>
      <c r="C62" s="164">
        <v>2002</v>
      </c>
      <c r="D62" s="166">
        <v>-149</v>
      </c>
    </row>
    <row r="63" spans="1:4" ht="10.5">
      <c r="A63" s="121" t="s">
        <v>58</v>
      </c>
      <c r="B63" s="188"/>
      <c r="C63" s="188"/>
      <c r="D63" s="188"/>
    </row>
    <row r="64" spans="1:4" ht="9.75" customHeight="1">
      <c r="A64" s="189"/>
      <c r="B64" s="188"/>
      <c r="C64" s="188"/>
      <c r="D64" s="188"/>
    </row>
    <row r="65" ht="14.25">
      <c r="A65" s="133" t="s">
        <v>57</v>
      </c>
    </row>
    <row r="66" ht="5.25" customHeight="1">
      <c r="A66" s="133"/>
    </row>
    <row r="67" spans="1:11" ht="21.75" thickBot="1">
      <c r="A67" s="179" t="s">
        <v>33</v>
      </c>
      <c r="B67" s="180" t="s">
        <v>69</v>
      </c>
      <c r="C67" s="181" t="s">
        <v>70</v>
      </c>
      <c r="D67" s="181" t="s">
        <v>50</v>
      </c>
      <c r="E67" s="190" t="s">
        <v>31</v>
      </c>
      <c r="F67" s="182" t="s">
        <v>32</v>
      </c>
      <c r="G67" s="807" t="s">
        <v>40</v>
      </c>
      <c r="H67" s="808"/>
      <c r="I67" s="180" t="s">
        <v>69</v>
      </c>
      <c r="J67" s="181" t="s">
        <v>70</v>
      </c>
      <c r="K67" s="182" t="s">
        <v>50</v>
      </c>
    </row>
    <row r="68" spans="1:11" ht="13.5" customHeight="1" thickTop="1">
      <c r="A68" s="183" t="s">
        <v>25</v>
      </c>
      <c r="B68" s="191">
        <v>2.88</v>
      </c>
      <c r="C68" s="192">
        <v>2.35</v>
      </c>
      <c r="D68" s="192">
        <v>-0.53</v>
      </c>
      <c r="E68" s="193">
        <v>-15</v>
      </c>
      <c r="F68" s="194">
        <v>-20</v>
      </c>
      <c r="G68" s="811" t="s">
        <v>146</v>
      </c>
      <c r="H68" s="812"/>
      <c r="I68" s="195" t="s">
        <v>962</v>
      </c>
      <c r="J68" s="196" t="s">
        <v>962</v>
      </c>
      <c r="K68" s="197" t="s">
        <v>962</v>
      </c>
    </row>
    <row r="69" spans="1:11" ht="13.5" customHeight="1">
      <c r="A69" s="184" t="s">
        <v>26</v>
      </c>
      <c r="B69" s="198">
        <v>5.66</v>
      </c>
      <c r="C69" s="199">
        <v>5.21</v>
      </c>
      <c r="D69" s="199">
        <v>-0.45</v>
      </c>
      <c r="E69" s="200">
        <v>-20</v>
      </c>
      <c r="F69" s="201">
        <v>-40</v>
      </c>
      <c r="G69" s="802" t="s">
        <v>525</v>
      </c>
      <c r="H69" s="803"/>
      <c r="I69" s="198" t="s">
        <v>962</v>
      </c>
      <c r="J69" s="202" t="s">
        <v>962</v>
      </c>
      <c r="K69" s="203" t="s">
        <v>962</v>
      </c>
    </row>
    <row r="70" spans="1:11" ht="13.5" customHeight="1">
      <c r="A70" s="184" t="s">
        <v>27</v>
      </c>
      <c r="B70" s="204">
        <v>18.2</v>
      </c>
      <c r="C70" s="202">
        <v>17.9</v>
      </c>
      <c r="D70" s="202">
        <v>-0.3</v>
      </c>
      <c r="E70" s="205">
        <v>25</v>
      </c>
      <c r="F70" s="206">
        <v>35</v>
      </c>
      <c r="G70" s="802" t="s">
        <v>524</v>
      </c>
      <c r="H70" s="803"/>
      <c r="I70" s="198" t="s">
        <v>962</v>
      </c>
      <c r="J70" s="202" t="s">
        <v>962</v>
      </c>
      <c r="K70" s="203" t="s">
        <v>962</v>
      </c>
    </row>
    <row r="71" spans="1:11" ht="13.5" customHeight="1">
      <c r="A71" s="184" t="s">
        <v>28</v>
      </c>
      <c r="B71" s="207" t="s">
        <v>962</v>
      </c>
      <c r="C71" s="202" t="s">
        <v>962</v>
      </c>
      <c r="D71" s="202" t="s">
        <v>964</v>
      </c>
      <c r="E71" s="205">
        <v>350</v>
      </c>
      <c r="F71" s="208"/>
      <c r="G71" s="802" t="s">
        <v>523</v>
      </c>
      <c r="H71" s="803"/>
      <c r="I71" s="198" t="s">
        <v>962</v>
      </c>
      <c r="J71" s="202" t="s">
        <v>962</v>
      </c>
      <c r="K71" s="203" t="s">
        <v>962</v>
      </c>
    </row>
    <row r="72" spans="1:11" ht="13.5" customHeight="1">
      <c r="A72" s="184" t="s">
        <v>29</v>
      </c>
      <c r="B72" s="209">
        <v>0.44</v>
      </c>
      <c r="C72" s="199">
        <v>0.42</v>
      </c>
      <c r="D72" s="199">
        <v>-0.02</v>
      </c>
      <c r="E72" s="210"/>
      <c r="F72" s="211"/>
      <c r="G72" s="802"/>
      <c r="H72" s="803"/>
      <c r="I72" s="198"/>
      <c r="J72" s="202"/>
      <c r="K72" s="203"/>
    </row>
    <row r="73" spans="1:11" ht="13.5" customHeight="1">
      <c r="A73" s="212" t="s">
        <v>30</v>
      </c>
      <c r="B73" s="213">
        <v>82.7</v>
      </c>
      <c r="C73" s="214">
        <v>75.2</v>
      </c>
      <c r="D73" s="214">
        <v>-7.5</v>
      </c>
      <c r="E73" s="215"/>
      <c r="F73" s="216"/>
      <c r="G73" s="839"/>
      <c r="H73" s="840"/>
      <c r="I73" s="217"/>
      <c r="J73" s="214"/>
      <c r="K73" s="218"/>
    </row>
    <row r="74" ht="10.5">
      <c r="A74" s="121" t="s">
        <v>64</v>
      </c>
    </row>
    <row r="75" ht="10.5">
      <c r="A75" s="121" t="s">
        <v>65</v>
      </c>
    </row>
    <row r="76" ht="10.5">
      <c r="A76" s="121" t="s">
        <v>63</v>
      </c>
    </row>
    <row r="77" ht="10.5" customHeight="1">
      <c r="A77" s="121" t="s">
        <v>68</v>
      </c>
    </row>
  </sheetData>
  <sheetProtection/>
  <mergeCells count="43">
    <mergeCell ref="D47:D48"/>
    <mergeCell ref="E47:E48"/>
    <mergeCell ref="H47:H48"/>
    <mergeCell ref="J47:J48"/>
    <mergeCell ref="A36:A37"/>
    <mergeCell ref="B36:B37"/>
    <mergeCell ref="C36:C37"/>
    <mergeCell ref="A47:A48"/>
    <mergeCell ref="B47:B48"/>
    <mergeCell ref="C47:C48"/>
    <mergeCell ref="I16:I17"/>
    <mergeCell ref="D8:D9"/>
    <mergeCell ref="F16:F17"/>
    <mergeCell ref="H36:H37"/>
    <mergeCell ref="I36:I37"/>
    <mergeCell ref="F47:F48"/>
    <mergeCell ref="G47:G48"/>
    <mergeCell ref="I47:I48"/>
    <mergeCell ref="G36:G37"/>
    <mergeCell ref="F36:F37"/>
    <mergeCell ref="C8:C9"/>
    <mergeCell ref="D16:D17"/>
    <mergeCell ref="E16:E17"/>
    <mergeCell ref="E8:E9"/>
    <mergeCell ref="D36:D37"/>
    <mergeCell ref="E36:E37"/>
    <mergeCell ref="A8:A9"/>
    <mergeCell ref="H8:H9"/>
    <mergeCell ref="A16:A17"/>
    <mergeCell ref="B16:B17"/>
    <mergeCell ref="C16:C17"/>
    <mergeCell ref="B8:B9"/>
    <mergeCell ref="G16:G17"/>
    <mergeCell ref="H16:H17"/>
    <mergeCell ref="G8:G9"/>
    <mergeCell ref="F8:F9"/>
    <mergeCell ref="G67:H67"/>
    <mergeCell ref="G73:H73"/>
    <mergeCell ref="G72:H72"/>
    <mergeCell ref="G71:H71"/>
    <mergeCell ref="G70:H70"/>
    <mergeCell ref="G69:H69"/>
    <mergeCell ref="G68:H68"/>
  </mergeCells>
  <printOptions/>
  <pageMargins left="0.4330708661417323" right="0.3937007874015748" top="0.5905511811023623" bottom="0.31496062992125984" header="0.4330708661417323" footer="0.1968503937007874"/>
  <pageSetup horizontalDpi="300" verticalDpi="300" orientation="portrait" paperSize="9" scale="83"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xl/worksheets/sheet5.xml><?xml version="1.0" encoding="utf-8"?>
<worksheet xmlns="http://schemas.openxmlformats.org/spreadsheetml/2006/main" xmlns:r="http://schemas.openxmlformats.org/officeDocument/2006/relationships">
  <dimension ref="A1:M86"/>
  <sheetViews>
    <sheetView view="pageBreakPreview" zoomScaleSheetLayoutView="100" zoomScalePageLayoutView="0" workbookViewId="0" topLeftCell="A37">
      <selection activeCell="F52" sqref="F52"/>
    </sheetView>
  </sheetViews>
  <sheetFormatPr defaultColWidth="9.00390625" defaultRowHeight="13.5" customHeight="1"/>
  <cols>
    <col min="1" max="1" width="20.125" style="121" customWidth="1"/>
    <col min="2" max="8" width="9.00390625" style="121" customWidth="1"/>
    <col min="9" max="9" width="10.625" style="121" bestFit="1" customWidth="1"/>
    <col min="10" max="10" width="9.00390625" style="121" customWidth="1"/>
    <col min="11" max="11" width="8.125" style="121" customWidth="1"/>
    <col min="12" max="16384" width="9.00390625" style="121" customWidth="1"/>
  </cols>
  <sheetData>
    <row r="1" spans="1:13" ht="21" customHeight="1">
      <c r="A1" s="118" t="s">
        <v>703</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772</v>
      </c>
      <c r="B4" s="124"/>
      <c r="G4" s="125" t="s">
        <v>51</v>
      </c>
      <c r="H4" s="126" t="s">
        <v>52</v>
      </c>
      <c r="I4" s="127" t="s">
        <v>53</v>
      </c>
      <c r="J4" s="128" t="s">
        <v>54</v>
      </c>
    </row>
    <row r="5" spans="7:10" ht="13.5" customHeight="1" thickTop="1">
      <c r="G5" s="219">
        <v>13842</v>
      </c>
      <c r="H5" s="220">
        <v>7988</v>
      </c>
      <c r="I5" s="221">
        <v>1522</v>
      </c>
      <c r="J5" s="222">
        <v>23351</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27.75" thickTop="1">
      <c r="A10" s="289" t="s">
        <v>9</v>
      </c>
      <c r="B10" s="223">
        <v>38380</v>
      </c>
      <c r="C10" s="224">
        <v>35913</v>
      </c>
      <c r="D10" s="224">
        <v>2468</v>
      </c>
      <c r="E10" s="224">
        <v>1598</v>
      </c>
      <c r="F10" s="224">
        <v>1114</v>
      </c>
      <c r="G10" s="224">
        <v>37242</v>
      </c>
      <c r="H10" s="482" t="s">
        <v>771</v>
      </c>
    </row>
    <row r="11" spans="1:8" ht="45.75" customHeight="1">
      <c r="A11" s="575" t="s">
        <v>770</v>
      </c>
      <c r="B11" s="406">
        <v>211</v>
      </c>
      <c r="C11" s="407">
        <v>211</v>
      </c>
      <c r="D11" s="408" t="s">
        <v>114</v>
      </c>
      <c r="E11" s="408" t="s">
        <v>114</v>
      </c>
      <c r="F11" s="407">
        <v>113</v>
      </c>
      <c r="G11" s="408" t="s">
        <v>114</v>
      </c>
      <c r="H11" s="612" t="s">
        <v>769</v>
      </c>
    </row>
    <row r="12" spans="1:8" ht="13.5" customHeight="1">
      <c r="A12" s="290" t="s">
        <v>768</v>
      </c>
      <c r="B12" s="406">
        <v>42</v>
      </c>
      <c r="C12" s="407">
        <v>41</v>
      </c>
      <c r="D12" s="613">
        <v>0</v>
      </c>
      <c r="E12" s="613">
        <v>0</v>
      </c>
      <c r="F12" s="408" t="s">
        <v>114</v>
      </c>
      <c r="G12" s="407">
        <v>161</v>
      </c>
      <c r="H12" s="523"/>
    </row>
    <row r="13" spans="1:8" ht="13.5" customHeight="1">
      <c r="A13" s="318" t="s">
        <v>1</v>
      </c>
      <c r="B13" s="139">
        <v>38633</v>
      </c>
      <c r="C13" s="140">
        <v>36165</v>
      </c>
      <c r="D13" s="140">
        <v>2468</v>
      </c>
      <c r="E13" s="140">
        <v>1598</v>
      </c>
      <c r="F13" s="141"/>
      <c r="G13" s="140">
        <v>37404</v>
      </c>
      <c r="H13" s="142"/>
    </row>
    <row r="14" spans="1:8" ht="13.5" customHeight="1">
      <c r="A14" s="143" t="s">
        <v>66</v>
      </c>
      <c r="B14" s="144"/>
      <c r="C14" s="144"/>
      <c r="D14" s="144"/>
      <c r="E14" s="144"/>
      <c r="F14" s="144"/>
      <c r="G14" s="144"/>
      <c r="H14" s="145"/>
    </row>
    <row r="15" ht="9.75" customHeight="1"/>
    <row r="16" ht="14.25">
      <c r="A16" s="133" t="s">
        <v>10</v>
      </c>
    </row>
    <row r="17" spans="9:12" ht="10.5">
      <c r="I17" s="122" t="s">
        <v>12</v>
      </c>
      <c r="K17" s="122"/>
      <c r="L17" s="122"/>
    </row>
    <row r="18" spans="1:9" ht="13.5" customHeight="1">
      <c r="A18" s="789" t="s">
        <v>0</v>
      </c>
      <c r="B18" s="791" t="s">
        <v>43</v>
      </c>
      <c r="C18" s="793" t="s">
        <v>44</v>
      </c>
      <c r="D18" s="793" t="s">
        <v>45</v>
      </c>
      <c r="E18" s="799" t="s">
        <v>46</v>
      </c>
      <c r="F18" s="793" t="s">
        <v>55</v>
      </c>
      <c r="G18" s="793" t="s">
        <v>11</v>
      </c>
      <c r="H18" s="799" t="s">
        <v>41</v>
      </c>
      <c r="I18" s="797" t="s">
        <v>8</v>
      </c>
    </row>
    <row r="19" spans="1:9" ht="13.5" customHeight="1" thickBot="1">
      <c r="A19" s="790"/>
      <c r="B19" s="792"/>
      <c r="C19" s="794"/>
      <c r="D19" s="794"/>
      <c r="E19" s="800"/>
      <c r="F19" s="805"/>
      <c r="G19" s="805"/>
      <c r="H19" s="801"/>
      <c r="I19" s="798"/>
    </row>
    <row r="20" spans="1:9" ht="13.5" customHeight="1" thickTop="1">
      <c r="A20" s="402" t="s">
        <v>750</v>
      </c>
      <c r="B20" s="228">
        <v>1079</v>
      </c>
      <c r="C20" s="40">
        <v>1035</v>
      </c>
      <c r="D20" s="40">
        <v>43</v>
      </c>
      <c r="E20" s="40">
        <v>773</v>
      </c>
      <c r="F20" s="40">
        <v>4</v>
      </c>
      <c r="G20" s="40">
        <v>3032</v>
      </c>
      <c r="H20" s="40">
        <v>12</v>
      </c>
      <c r="I20" s="431" t="s">
        <v>75</v>
      </c>
    </row>
    <row r="21" spans="1:9" ht="21">
      <c r="A21" s="614" t="s">
        <v>767</v>
      </c>
      <c r="B21" s="235">
        <v>9248</v>
      </c>
      <c r="C21" s="44">
        <v>8800</v>
      </c>
      <c r="D21" s="44">
        <v>448</v>
      </c>
      <c r="E21" s="44">
        <v>448</v>
      </c>
      <c r="F21" s="44">
        <v>525</v>
      </c>
      <c r="G21" s="233" t="s">
        <v>114</v>
      </c>
      <c r="H21" s="236" t="s">
        <v>114</v>
      </c>
      <c r="I21" s="615" t="s">
        <v>766</v>
      </c>
    </row>
    <row r="22" spans="1:9" ht="21">
      <c r="A22" s="614" t="s">
        <v>765</v>
      </c>
      <c r="B22" s="235">
        <v>566</v>
      </c>
      <c r="C22" s="44">
        <v>529</v>
      </c>
      <c r="D22" s="44">
        <v>37</v>
      </c>
      <c r="E22" s="44">
        <v>37</v>
      </c>
      <c r="F22" s="44">
        <v>996</v>
      </c>
      <c r="G22" s="44">
        <v>86</v>
      </c>
      <c r="H22" s="44">
        <v>21</v>
      </c>
      <c r="I22" s="615"/>
    </row>
    <row r="23" spans="1:9" ht="10.5">
      <c r="A23" s="616" t="s">
        <v>749</v>
      </c>
      <c r="B23" s="231">
        <v>4319</v>
      </c>
      <c r="C23" s="232">
        <v>4304</v>
      </c>
      <c r="D23" s="232">
        <v>15</v>
      </c>
      <c r="E23" s="232">
        <v>3</v>
      </c>
      <c r="F23" s="232">
        <v>1390</v>
      </c>
      <c r="G23" s="232">
        <v>16524</v>
      </c>
      <c r="H23" s="232">
        <v>11286</v>
      </c>
      <c r="I23" s="480"/>
    </row>
    <row r="24" spans="1:9" ht="21">
      <c r="A24" s="616" t="s">
        <v>764</v>
      </c>
      <c r="B24" s="231">
        <v>1006</v>
      </c>
      <c r="C24" s="232">
        <v>1006</v>
      </c>
      <c r="D24" s="232">
        <v>0</v>
      </c>
      <c r="E24" s="232">
        <v>0</v>
      </c>
      <c r="F24" s="232">
        <v>759</v>
      </c>
      <c r="G24" s="232">
        <v>6528</v>
      </c>
      <c r="H24" s="232">
        <v>6436</v>
      </c>
      <c r="I24" s="480"/>
    </row>
    <row r="25" spans="1:9" ht="21">
      <c r="A25" s="616" t="s">
        <v>763</v>
      </c>
      <c r="B25" s="231">
        <v>42</v>
      </c>
      <c r="C25" s="232">
        <v>42</v>
      </c>
      <c r="D25" s="233" t="s">
        <v>114</v>
      </c>
      <c r="E25" s="233" t="s">
        <v>114</v>
      </c>
      <c r="F25" s="232">
        <v>9</v>
      </c>
      <c r="G25" s="232">
        <v>150</v>
      </c>
      <c r="H25" s="232">
        <v>45</v>
      </c>
      <c r="I25" s="480"/>
    </row>
    <row r="26" spans="1:9" ht="10.5">
      <c r="A26" s="616" t="s">
        <v>762</v>
      </c>
      <c r="B26" s="231">
        <v>33</v>
      </c>
      <c r="C26" s="232">
        <v>33</v>
      </c>
      <c r="D26" s="532">
        <v>0</v>
      </c>
      <c r="E26" s="532">
        <v>0</v>
      </c>
      <c r="F26" s="232">
        <v>30</v>
      </c>
      <c r="G26" s="233" t="s">
        <v>114</v>
      </c>
      <c r="H26" s="233" t="s">
        <v>114</v>
      </c>
      <c r="I26" s="480"/>
    </row>
    <row r="27" spans="1:9" ht="21">
      <c r="A27" s="616" t="s">
        <v>761</v>
      </c>
      <c r="B27" s="231">
        <v>48</v>
      </c>
      <c r="C27" s="232">
        <v>48</v>
      </c>
      <c r="D27" s="233" t="s">
        <v>114</v>
      </c>
      <c r="E27" s="233" t="s">
        <v>114</v>
      </c>
      <c r="F27" s="232">
        <v>38</v>
      </c>
      <c r="G27" s="232">
        <v>157</v>
      </c>
      <c r="H27" s="232">
        <v>128</v>
      </c>
      <c r="I27" s="480"/>
    </row>
    <row r="28" spans="1:9" ht="21">
      <c r="A28" s="616" t="s">
        <v>760</v>
      </c>
      <c r="B28" s="231">
        <v>4904</v>
      </c>
      <c r="C28" s="232">
        <v>4820</v>
      </c>
      <c r="D28" s="232">
        <v>84</v>
      </c>
      <c r="E28" s="532">
        <v>84</v>
      </c>
      <c r="F28" s="232">
        <v>684</v>
      </c>
      <c r="G28" s="233" t="s">
        <v>114</v>
      </c>
      <c r="H28" s="233" t="s">
        <v>114</v>
      </c>
      <c r="I28" s="615" t="s">
        <v>759</v>
      </c>
    </row>
    <row r="29" spans="1:9" ht="21">
      <c r="A29" s="616" t="s">
        <v>758</v>
      </c>
      <c r="B29" s="231">
        <v>1310</v>
      </c>
      <c r="C29" s="232">
        <v>1296</v>
      </c>
      <c r="D29" s="232">
        <v>14</v>
      </c>
      <c r="E29" s="532">
        <v>14</v>
      </c>
      <c r="F29" s="232">
        <v>638</v>
      </c>
      <c r="G29" s="233" t="s">
        <v>114</v>
      </c>
      <c r="H29" s="233" t="s">
        <v>114</v>
      </c>
      <c r="I29" s="480"/>
    </row>
    <row r="30" spans="1:9" ht="21">
      <c r="A30" s="617" t="s">
        <v>757</v>
      </c>
      <c r="B30" s="237">
        <v>501</v>
      </c>
      <c r="C30" s="238">
        <v>501</v>
      </c>
      <c r="D30" s="238">
        <v>0</v>
      </c>
      <c r="E30" s="238">
        <v>0</v>
      </c>
      <c r="F30" s="238">
        <v>305</v>
      </c>
      <c r="G30" s="238">
        <v>2999</v>
      </c>
      <c r="H30" s="238">
        <v>2127</v>
      </c>
      <c r="I30" s="243"/>
    </row>
    <row r="31" spans="1:9" ht="13.5" customHeight="1">
      <c r="A31" s="138" t="s">
        <v>15</v>
      </c>
      <c r="B31" s="162"/>
      <c r="C31" s="163"/>
      <c r="D31" s="163"/>
      <c r="E31" s="164">
        <f>SUM(E20:E30)</f>
        <v>1359</v>
      </c>
      <c r="F31" s="165"/>
      <c r="G31" s="164">
        <f>SUM(G20:G30)</f>
        <v>29476</v>
      </c>
      <c r="H31" s="164">
        <f>SUM(H20:H30)</f>
        <v>20055</v>
      </c>
      <c r="I31" s="166"/>
    </row>
    <row r="32" ht="10.5">
      <c r="A32" s="121" t="s">
        <v>60</v>
      </c>
    </row>
    <row r="33" ht="10.5">
      <c r="A33" s="121" t="s">
        <v>62</v>
      </c>
    </row>
    <row r="34" ht="10.5">
      <c r="A34" s="121" t="s">
        <v>49</v>
      </c>
    </row>
    <row r="35" ht="10.5">
      <c r="A35" s="121" t="s">
        <v>48</v>
      </c>
    </row>
    <row r="36" ht="9.75" customHeight="1"/>
    <row r="37" ht="14.25">
      <c r="A37" s="133" t="s">
        <v>13</v>
      </c>
    </row>
    <row r="38" spans="9:10" ht="10.5">
      <c r="I38" s="122" t="s">
        <v>12</v>
      </c>
      <c r="J38" s="122"/>
    </row>
    <row r="39" spans="1:9" ht="13.5" customHeight="1">
      <c r="A39" s="789" t="s">
        <v>14</v>
      </c>
      <c r="B39" s="791" t="s">
        <v>43</v>
      </c>
      <c r="C39" s="793" t="s">
        <v>44</v>
      </c>
      <c r="D39" s="793" t="s">
        <v>45</v>
      </c>
      <c r="E39" s="799" t="s">
        <v>46</v>
      </c>
      <c r="F39" s="793" t="s">
        <v>55</v>
      </c>
      <c r="G39" s="793" t="s">
        <v>11</v>
      </c>
      <c r="H39" s="799" t="s">
        <v>42</v>
      </c>
      <c r="I39" s="797" t="s">
        <v>8</v>
      </c>
    </row>
    <row r="40" spans="1:9" ht="13.5" customHeight="1" thickBot="1">
      <c r="A40" s="790"/>
      <c r="B40" s="792"/>
      <c r="C40" s="794"/>
      <c r="D40" s="794"/>
      <c r="E40" s="800"/>
      <c r="F40" s="805"/>
      <c r="G40" s="805"/>
      <c r="H40" s="801"/>
      <c r="I40" s="798"/>
    </row>
    <row r="41" spans="1:9" ht="13.5" customHeight="1" thickTop="1">
      <c r="A41" s="289" t="s">
        <v>90</v>
      </c>
      <c r="B41" s="228">
        <v>66</v>
      </c>
      <c r="C41" s="40">
        <v>64</v>
      </c>
      <c r="D41" s="40">
        <v>2</v>
      </c>
      <c r="E41" s="40">
        <v>2</v>
      </c>
      <c r="F41" s="229" t="s">
        <v>114</v>
      </c>
      <c r="G41" s="229" t="s">
        <v>114</v>
      </c>
      <c r="H41" s="229" t="s">
        <v>114</v>
      </c>
      <c r="I41" s="167"/>
    </row>
    <row r="42" spans="1:9" ht="13.5" customHeight="1">
      <c r="A42" s="289" t="s">
        <v>174</v>
      </c>
      <c r="B42" s="260">
        <v>324</v>
      </c>
      <c r="C42" s="261">
        <v>285</v>
      </c>
      <c r="D42" s="261">
        <v>40</v>
      </c>
      <c r="E42" s="261">
        <v>40</v>
      </c>
      <c r="F42" s="327" t="s">
        <v>114</v>
      </c>
      <c r="G42" s="44">
        <v>133</v>
      </c>
      <c r="H42" s="261">
        <v>38</v>
      </c>
      <c r="I42" s="149"/>
    </row>
    <row r="43" spans="1:9" ht="21">
      <c r="A43" s="618" t="s">
        <v>756</v>
      </c>
      <c r="B43" s="260">
        <v>1744</v>
      </c>
      <c r="C43" s="261">
        <v>1609</v>
      </c>
      <c r="D43" s="261">
        <v>135</v>
      </c>
      <c r="E43" s="261">
        <v>135</v>
      </c>
      <c r="F43" s="261">
        <v>109</v>
      </c>
      <c r="G43" s="261">
        <v>3910</v>
      </c>
      <c r="H43" s="261">
        <v>3237</v>
      </c>
      <c r="I43" s="149" t="s">
        <v>882</v>
      </c>
    </row>
    <row r="44" spans="1:9" ht="21">
      <c r="A44" s="618" t="s">
        <v>974</v>
      </c>
      <c r="B44" s="260">
        <v>1</v>
      </c>
      <c r="C44" s="261">
        <v>1</v>
      </c>
      <c r="D44" s="261">
        <v>0</v>
      </c>
      <c r="E44" s="261">
        <v>0</v>
      </c>
      <c r="F44" s="262">
        <v>0</v>
      </c>
      <c r="G44" s="327" t="s">
        <v>114</v>
      </c>
      <c r="H44" s="327" t="s">
        <v>114</v>
      </c>
      <c r="I44" s="149"/>
    </row>
    <row r="45" spans="1:9" ht="21">
      <c r="A45" s="618" t="s">
        <v>292</v>
      </c>
      <c r="B45" s="260">
        <v>29</v>
      </c>
      <c r="C45" s="261">
        <v>27</v>
      </c>
      <c r="D45" s="261">
        <v>2</v>
      </c>
      <c r="E45" s="261">
        <v>2</v>
      </c>
      <c r="F45" s="327" t="s">
        <v>114</v>
      </c>
      <c r="G45" s="327" t="s">
        <v>114</v>
      </c>
      <c r="H45" s="327" t="s">
        <v>114</v>
      </c>
      <c r="I45" s="149"/>
    </row>
    <row r="46" spans="1:9" ht="21">
      <c r="A46" s="618" t="s">
        <v>291</v>
      </c>
      <c r="B46" s="235">
        <v>10</v>
      </c>
      <c r="C46" s="44">
        <v>10</v>
      </c>
      <c r="D46" s="44">
        <v>0</v>
      </c>
      <c r="E46" s="44">
        <v>0</v>
      </c>
      <c r="F46" s="262">
        <v>0</v>
      </c>
      <c r="G46" s="327" t="s">
        <v>114</v>
      </c>
      <c r="H46" s="327" t="s">
        <v>114</v>
      </c>
      <c r="I46" s="157" t="s">
        <v>881</v>
      </c>
    </row>
    <row r="47" spans="1:9" ht="21">
      <c r="A47" s="618" t="s">
        <v>975</v>
      </c>
      <c r="B47" s="235">
        <v>4</v>
      </c>
      <c r="C47" s="44">
        <v>2</v>
      </c>
      <c r="D47" s="44">
        <v>2</v>
      </c>
      <c r="E47" s="44">
        <v>2</v>
      </c>
      <c r="F47" s="327" t="s">
        <v>114</v>
      </c>
      <c r="G47" s="327" t="s">
        <v>114</v>
      </c>
      <c r="H47" s="327" t="s">
        <v>114</v>
      </c>
      <c r="I47" s="157"/>
    </row>
    <row r="48" spans="1:9" ht="13.5" customHeight="1">
      <c r="A48" s="290" t="s">
        <v>288</v>
      </c>
      <c r="B48" s="235">
        <v>2113</v>
      </c>
      <c r="C48" s="44">
        <v>2013</v>
      </c>
      <c r="D48" s="44">
        <v>100</v>
      </c>
      <c r="E48" s="44">
        <v>100</v>
      </c>
      <c r="F48" s="241">
        <v>216</v>
      </c>
      <c r="G48" s="44">
        <v>646</v>
      </c>
      <c r="H48" s="44">
        <v>510</v>
      </c>
      <c r="I48" s="149" t="s">
        <v>883</v>
      </c>
    </row>
    <row r="49" spans="1:9" ht="21">
      <c r="A49" s="575" t="s">
        <v>283</v>
      </c>
      <c r="B49" s="235">
        <v>119</v>
      </c>
      <c r="C49" s="44">
        <v>103</v>
      </c>
      <c r="D49" s="44">
        <v>16</v>
      </c>
      <c r="E49" s="44">
        <v>16</v>
      </c>
      <c r="F49" s="236" t="s">
        <v>114</v>
      </c>
      <c r="G49" s="236" t="s">
        <v>114</v>
      </c>
      <c r="H49" s="236" t="s">
        <v>114</v>
      </c>
      <c r="I49" s="157"/>
    </row>
    <row r="50" spans="1:9" ht="21">
      <c r="A50" s="575" t="s">
        <v>755</v>
      </c>
      <c r="B50" s="235">
        <v>262</v>
      </c>
      <c r="C50" s="44">
        <v>234</v>
      </c>
      <c r="D50" s="44">
        <v>28</v>
      </c>
      <c r="E50" s="44">
        <v>28</v>
      </c>
      <c r="F50" s="236" t="s">
        <v>114</v>
      </c>
      <c r="G50" s="236" t="s">
        <v>114</v>
      </c>
      <c r="H50" s="236" t="s">
        <v>114</v>
      </c>
      <c r="I50" s="157"/>
    </row>
    <row r="51" spans="1:9" ht="21">
      <c r="A51" s="575" t="s">
        <v>754</v>
      </c>
      <c r="B51" s="427">
        <v>190840</v>
      </c>
      <c r="C51" s="428">
        <v>184041</v>
      </c>
      <c r="D51" s="428">
        <v>6799</v>
      </c>
      <c r="E51" s="428">
        <v>6799</v>
      </c>
      <c r="F51" s="241">
        <v>1283</v>
      </c>
      <c r="G51" s="236" t="s">
        <v>121</v>
      </c>
      <c r="H51" s="236" t="s">
        <v>121</v>
      </c>
      <c r="I51" s="298" t="s">
        <v>884</v>
      </c>
    </row>
    <row r="52" spans="1:9" ht="21">
      <c r="A52" s="619" t="s">
        <v>753</v>
      </c>
      <c r="B52" s="237">
        <v>473</v>
      </c>
      <c r="C52" s="238">
        <v>464</v>
      </c>
      <c r="D52" s="238">
        <v>9</v>
      </c>
      <c r="E52" s="238">
        <v>839</v>
      </c>
      <c r="F52" s="242" t="s">
        <v>114</v>
      </c>
      <c r="G52" s="242" t="s">
        <v>114</v>
      </c>
      <c r="H52" s="242" t="s">
        <v>114</v>
      </c>
      <c r="I52" s="161" t="s">
        <v>75</v>
      </c>
    </row>
    <row r="53" spans="1:9" ht="13.5" customHeight="1">
      <c r="A53" s="138" t="s">
        <v>16</v>
      </c>
      <c r="B53" s="162"/>
      <c r="C53" s="163"/>
      <c r="D53" s="163"/>
      <c r="E53" s="164">
        <f>SUM(E41:E52)</f>
        <v>7963</v>
      </c>
      <c r="F53" s="165"/>
      <c r="G53" s="164">
        <f>SUM(G41:G52)</f>
        <v>4689</v>
      </c>
      <c r="H53" s="164">
        <f>SUM(H41:H52)</f>
        <v>3785</v>
      </c>
      <c r="I53" s="174"/>
    </row>
    <row r="54" ht="9.75" customHeight="1">
      <c r="A54" s="175"/>
    </row>
    <row r="55" ht="14.25">
      <c r="A55" s="133" t="s">
        <v>56</v>
      </c>
    </row>
    <row r="56" ht="10.5">
      <c r="J56" s="122" t="s">
        <v>12</v>
      </c>
    </row>
    <row r="57" spans="1:10" ht="13.5" customHeight="1">
      <c r="A57" s="795" t="s">
        <v>17</v>
      </c>
      <c r="B57" s="791" t="s">
        <v>19</v>
      </c>
      <c r="C57" s="793" t="s">
        <v>47</v>
      </c>
      <c r="D57" s="793" t="s">
        <v>20</v>
      </c>
      <c r="E57" s="793" t="s">
        <v>21</v>
      </c>
      <c r="F57" s="793" t="s">
        <v>22</v>
      </c>
      <c r="G57" s="799" t="s">
        <v>23</v>
      </c>
      <c r="H57" s="799" t="s">
        <v>24</v>
      </c>
      <c r="I57" s="799" t="s">
        <v>59</v>
      </c>
      <c r="J57" s="797" t="s">
        <v>8</v>
      </c>
    </row>
    <row r="58" spans="1:10" ht="13.5" customHeight="1" thickBot="1">
      <c r="A58" s="796"/>
      <c r="B58" s="792"/>
      <c r="C58" s="794"/>
      <c r="D58" s="794"/>
      <c r="E58" s="794"/>
      <c r="F58" s="794"/>
      <c r="G58" s="800"/>
      <c r="H58" s="800"/>
      <c r="I58" s="801"/>
      <c r="J58" s="798"/>
    </row>
    <row r="59" spans="1:10" ht="13.5" customHeight="1" thickTop="1">
      <c r="A59" s="289" t="s">
        <v>752</v>
      </c>
      <c r="B59" s="146">
        <v>2</v>
      </c>
      <c r="C59" s="147">
        <v>467</v>
      </c>
      <c r="D59" s="147">
        <v>5</v>
      </c>
      <c r="E59" s="309" t="s">
        <v>114</v>
      </c>
      <c r="F59" s="147">
        <v>1645</v>
      </c>
      <c r="G59" s="147">
        <v>219</v>
      </c>
      <c r="H59" s="309" t="s">
        <v>114</v>
      </c>
      <c r="I59" s="309" t="s">
        <v>114</v>
      </c>
      <c r="J59" s="149"/>
    </row>
    <row r="60" spans="1:10" ht="13.5" customHeight="1">
      <c r="A60" s="290" t="s">
        <v>751</v>
      </c>
      <c r="B60" s="377" t="s">
        <v>125</v>
      </c>
      <c r="C60" s="156">
        <v>10</v>
      </c>
      <c r="D60" s="156">
        <v>10</v>
      </c>
      <c r="E60" s="310" t="s">
        <v>114</v>
      </c>
      <c r="F60" s="310" t="s">
        <v>114</v>
      </c>
      <c r="G60" s="310" t="s">
        <v>114</v>
      </c>
      <c r="H60" s="310" t="s">
        <v>114</v>
      </c>
      <c r="I60" s="310" t="s">
        <v>114</v>
      </c>
      <c r="J60" s="157"/>
    </row>
    <row r="61" spans="1:10" ht="13.5" customHeight="1">
      <c r="A61" s="290" t="s">
        <v>277</v>
      </c>
      <c r="B61" s="377">
        <v>-190</v>
      </c>
      <c r="C61" s="156">
        <v>298</v>
      </c>
      <c r="D61" s="156">
        <v>20</v>
      </c>
      <c r="E61" s="156">
        <v>56</v>
      </c>
      <c r="F61" s="310" t="s">
        <v>114</v>
      </c>
      <c r="G61" s="310" t="s">
        <v>114</v>
      </c>
      <c r="H61" s="310" t="s">
        <v>114</v>
      </c>
      <c r="I61" s="310" t="s">
        <v>114</v>
      </c>
      <c r="J61" s="157"/>
    </row>
    <row r="62" spans="1:10" ht="13.5" customHeight="1">
      <c r="A62" s="177" t="s">
        <v>18</v>
      </c>
      <c r="B62" s="178"/>
      <c r="C62" s="165"/>
      <c r="D62" s="164">
        <f>SUM(D59:D61)</f>
        <v>35</v>
      </c>
      <c r="E62" s="164">
        <v>44</v>
      </c>
      <c r="F62" s="164">
        <f>SUM(F59:F61)</f>
        <v>1645</v>
      </c>
      <c r="G62" s="164">
        <f>SUM(G59:G61)</f>
        <v>219</v>
      </c>
      <c r="H62" s="245" t="s">
        <v>114</v>
      </c>
      <c r="I62" s="245" t="s">
        <v>114</v>
      </c>
      <c r="J62" s="166"/>
    </row>
    <row r="63" ht="10.5">
      <c r="A63" s="121" t="s">
        <v>61</v>
      </c>
    </row>
    <row r="64" ht="9.75" customHeight="1"/>
    <row r="65" ht="14.25">
      <c r="A65" s="133" t="s">
        <v>39</v>
      </c>
    </row>
    <row r="66" ht="10.5">
      <c r="D66" s="122" t="s">
        <v>12</v>
      </c>
    </row>
    <row r="67" spans="1:4" ht="21.75" thickBot="1">
      <c r="A67" s="179" t="s">
        <v>34</v>
      </c>
      <c r="B67" s="180" t="s">
        <v>69</v>
      </c>
      <c r="C67" s="181" t="s">
        <v>70</v>
      </c>
      <c r="D67" s="182" t="s">
        <v>50</v>
      </c>
    </row>
    <row r="68" spans="1:4" ht="13.5" customHeight="1" thickTop="1">
      <c r="A68" s="183" t="s">
        <v>35</v>
      </c>
      <c r="B68" s="147">
        <v>4473</v>
      </c>
      <c r="C68" s="40">
        <v>4523</v>
      </c>
      <c r="D68" s="167">
        <f>C68-B68</f>
        <v>50</v>
      </c>
    </row>
    <row r="69" spans="1:4" ht="13.5" customHeight="1">
      <c r="A69" s="184" t="s">
        <v>36</v>
      </c>
      <c r="B69" s="156">
        <v>3430</v>
      </c>
      <c r="C69" s="44">
        <v>3254</v>
      </c>
      <c r="D69" s="157">
        <f>C69-B69</f>
        <v>-176</v>
      </c>
    </row>
    <row r="70" spans="1:4" ht="13.5" customHeight="1">
      <c r="A70" s="185" t="s">
        <v>37</v>
      </c>
      <c r="B70" s="160">
        <v>8533</v>
      </c>
      <c r="C70" s="238">
        <v>7948</v>
      </c>
      <c r="D70" s="161">
        <f>C70-B70</f>
        <v>-585</v>
      </c>
    </row>
    <row r="71" spans="1:4" ht="13.5" customHeight="1">
      <c r="A71" s="186" t="s">
        <v>38</v>
      </c>
      <c r="B71" s="187">
        <f>SUM(B68:B70)</f>
        <v>16436</v>
      </c>
      <c r="C71" s="164">
        <f>SUM(C68:C70)</f>
        <v>15725</v>
      </c>
      <c r="D71" s="166">
        <f>C71-B71</f>
        <v>-711</v>
      </c>
    </row>
    <row r="72" spans="1:4" ht="10.5">
      <c r="A72" s="121" t="s">
        <v>58</v>
      </c>
      <c r="B72" s="188"/>
      <c r="C72" s="188"/>
      <c r="D72" s="188"/>
    </row>
    <row r="73" spans="1:4" ht="9.75" customHeight="1">
      <c r="A73" s="189"/>
      <c r="B73" s="188"/>
      <c r="C73" s="188"/>
      <c r="D73" s="188"/>
    </row>
    <row r="74" ht="14.25">
      <c r="A74" s="133" t="s">
        <v>57</v>
      </c>
    </row>
    <row r="75" ht="10.5" customHeight="1">
      <c r="A75" s="133"/>
    </row>
    <row r="76" spans="1:11" ht="21.75" thickBot="1">
      <c r="A76" s="179" t="s">
        <v>33</v>
      </c>
      <c r="B76" s="180" t="s">
        <v>69</v>
      </c>
      <c r="C76" s="181" t="s">
        <v>70</v>
      </c>
      <c r="D76" s="181" t="s">
        <v>50</v>
      </c>
      <c r="E76" s="190" t="s">
        <v>31</v>
      </c>
      <c r="F76" s="182" t="s">
        <v>32</v>
      </c>
      <c r="G76" s="807" t="s">
        <v>40</v>
      </c>
      <c r="H76" s="808"/>
      <c r="I76" s="180" t="s">
        <v>69</v>
      </c>
      <c r="J76" s="181" t="s">
        <v>70</v>
      </c>
      <c r="K76" s="182" t="s">
        <v>50</v>
      </c>
    </row>
    <row r="77" spans="1:11" ht="13.5" customHeight="1" thickTop="1">
      <c r="A77" s="183" t="s">
        <v>25</v>
      </c>
      <c r="B77" s="267">
        <v>6.73</v>
      </c>
      <c r="C77" s="266">
        <v>6.84</v>
      </c>
      <c r="D77" s="266">
        <f aca="true" t="shared" si="0" ref="D77:D82">C77-B77</f>
        <v>0.10999999999999943</v>
      </c>
      <c r="E77" s="620">
        <v>-12.2</v>
      </c>
      <c r="F77" s="621" t="s">
        <v>147</v>
      </c>
      <c r="G77" s="847" t="s">
        <v>750</v>
      </c>
      <c r="H77" s="848"/>
      <c r="I77" s="622" t="s">
        <v>114</v>
      </c>
      <c r="J77" s="623" t="s">
        <v>114</v>
      </c>
      <c r="K77" s="624" t="s">
        <v>114</v>
      </c>
    </row>
    <row r="78" spans="1:11" ht="13.5" customHeight="1">
      <c r="A78" s="184" t="s">
        <v>26</v>
      </c>
      <c r="B78" s="96">
        <v>12.09</v>
      </c>
      <c r="C78" s="271">
        <v>12.66</v>
      </c>
      <c r="D78" s="271">
        <f t="shared" si="0"/>
        <v>0.5700000000000003</v>
      </c>
      <c r="E78" s="625">
        <v>-17.2</v>
      </c>
      <c r="F78" s="626" t="s">
        <v>145</v>
      </c>
      <c r="G78" s="845" t="s">
        <v>749</v>
      </c>
      <c r="H78" s="846"/>
      <c r="I78" s="627" t="s">
        <v>114</v>
      </c>
      <c r="J78" s="628" t="s">
        <v>114</v>
      </c>
      <c r="K78" s="629" t="s">
        <v>114</v>
      </c>
    </row>
    <row r="79" spans="1:11" ht="13.5" customHeight="1">
      <c r="A79" s="184" t="s">
        <v>27</v>
      </c>
      <c r="B79" s="276">
        <v>11.1</v>
      </c>
      <c r="C79" s="275">
        <v>11.7</v>
      </c>
      <c r="D79" s="275">
        <f t="shared" si="0"/>
        <v>0.5999999999999996</v>
      </c>
      <c r="E79" s="630">
        <v>25</v>
      </c>
      <c r="F79" s="631">
        <v>35</v>
      </c>
      <c r="G79" s="845" t="s">
        <v>748</v>
      </c>
      <c r="H79" s="846"/>
      <c r="I79" s="627" t="s">
        <v>114</v>
      </c>
      <c r="J79" s="628" t="s">
        <v>114</v>
      </c>
      <c r="K79" s="629" t="s">
        <v>114</v>
      </c>
    </row>
    <row r="80" spans="1:11" ht="13.5" customHeight="1">
      <c r="A80" s="184" t="s">
        <v>28</v>
      </c>
      <c r="B80" s="276">
        <v>47</v>
      </c>
      <c r="C80" s="275">
        <v>45.6</v>
      </c>
      <c r="D80" s="275">
        <f t="shared" si="0"/>
        <v>-1.3999999999999986</v>
      </c>
      <c r="E80" s="630">
        <v>350</v>
      </c>
      <c r="F80" s="632"/>
      <c r="G80" s="845" t="s">
        <v>747</v>
      </c>
      <c r="H80" s="846"/>
      <c r="I80" s="627" t="s">
        <v>114</v>
      </c>
      <c r="J80" s="628" t="s">
        <v>114</v>
      </c>
      <c r="K80" s="629" t="s">
        <v>114</v>
      </c>
    </row>
    <row r="81" spans="1:11" ht="13.5" customHeight="1">
      <c r="A81" s="184" t="s">
        <v>29</v>
      </c>
      <c r="B81" s="96">
        <v>0.65</v>
      </c>
      <c r="C81" s="271">
        <v>0.65</v>
      </c>
      <c r="D81" s="271">
        <f t="shared" si="0"/>
        <v>0</v>
      </c>
      <c r="E81" s="633"/>
      <c r="F81" s="632"/>
      <c r="G81" s="845" t="s">
        <v>746</v>
      </c>
      <c r="H81" s="846"/>
      <c r="I81" s="627" t="s">
        <v>114</v>
      </c>
      <c r="J81" s="628" t="s">
        <v>114</v>
      </c>
      <c r="K81" s="629" t="s">
        <v>114</v>
      </c>
    </row>
    <row r="82" spans="1:11" ht="13.5" customHeight="1">
      <c r="A82" s="212" t="s">
        <v>30</v>
      </c>
      <c r="B82" s="286">
        <v>90.2</v>
      </c>
      <c r="C82" s="285">
        <v>89.7</v>
      </c>
      <c r="D82" s="285">
        <f t="shared" si="0"/>
        <v>-0.5</v>
      </c>
      <c r="E82" s="634"/>
      <c r="F82" s="635"/>
      <c r="G82" s="843" t="s">
        <v>745</v>
      </c>
      <c r="H82" s="844"/>
      <c r="I82" s="636" t="s">
        <v>114</v>
      </c>
      <c r="J82" s="637" t="s">
        <v>114</v>
      </c>
      <c r="K82" s="638" t="s">
        <v>114</v>
      </c>
    </row>
    <row r="83" ht="10.5">
      <c r="A83" s="121" t="s">
        <v>64</v>
      </c>
    </row>
    <row r="84" ht="10.5">
      <c r="A84" s="121" t="s">
        <v>65</v>
      </c>
    </row>
    <row r="85" ht="10.5">
      <c r="A85" s="121" t="s">
        <v>63</v>
      </c>
    </row>
    <row r="86" ht="10.5" customHeight="1">
      <c r="A86" s="121" t="s">
        <v>215</v>
      </c>
    </row>
  </sheetData>
  <sheetProtection/>
  <mergeCells count="43">
    <mergeCell ref="A39:A40"/>
    <mergeCell ref="B39:B40"/>
    <mergeCell ref="C39:C40"/>
    <mergeCell ref="A57:A58"/>
    <mergeCell ref="B57:B58"/>
    <mergeCell ref="C57:C58"/>
    <mergeCell ref="D57:D58"/>
    <mergeCell ref="E57:E58"/>
    <mergeCell ref="H57:H58"/>
    <mergeCell ref="J57:J58"/>
    <mergeCell ref="F57:F58"/>
    <mergeCell ref="G57:G58"/>
    <mergeCell ref="I57:I58"/>
    <mergeCell ref="D39:D40"/>
    <mergeCell ref="E39:E40"/>
    <mergeCell ref="I18:I19"/>
    <mergeCell ref="D18:D19"/>
    <mergeCell ref="E18:E19"/>
    <mergeCell ref="F18:F19"/>
    <mergeCell ref="H39:H40"/>
    <mergeCell ref="I39:I40"/>
    <mergeCell ref="G39:G40"/>
    <mergeCell ref="H18:H19"/>
    <mergeCell ref="A8:A9"/>
    <mergeCell ref="H8:H9"/>
    <mergeCell ref="A18:A19"/>
    <mergeCell ref="B18:B19"/>
    <mergeCell ref="C18:C19"/>
    <mergeCell ref="D8:D9"/>
    <mergeCell ref="C8:C9"/>
    <mergeCell ref="E8:E9"/>
    <mergeCell ref="B8:B9"/>
    <mergeCell ref="G18:G19"/>
    <mergeCell ref="G82:H82"/>
    <mergeCell ref="G81:H81"/>
    <mergeCell ref="G80:H80"/>
    <mergeCell ref="G79:H79"/>
    <mergeCell ref="G8:G9"/>
    <mergeCell ref="F8:F9"/>
    <mergeCell ref="G76:H76"/>
    <mergeCell ref="F39:F40"/>
    <mergeCell ref="G78:H78"/>
    <mergeCell ref="G77:H77"/>
  </mergeCells>
  <printOptions/>
  <pageMargins left="0.4330708661417323" right="0.3937007874015748" top="0.5905511811023623" bottom="0.31496062992125984" header="0.4330708661417323" footer="0.1968503937007874"/>
  <pageSetup horizontalDpi="300" verticalDpi="300" orientation="portrait" paperSize="9" scale="86" r:id="rId3"/>
  <headerFooter alignWithMargins="0">
    <oddFooter>&amp;L&amp;8　　　　※　各数値を四捨五入しているため、端数処理の関係で縦横の計算が一致しない場合があります。</oddFooter>
  </headerFooter>
  <rowBreaks count="1" manualBreakCount="1">
    <brk id="53" max="10" man="1"/>
  </rowBreaks>
  <colBreaks count="1" manualBreakCount="1">
    <brk id="11" max="72" man="1"/>
  </colBreaks>
  <legacyDrawing r:id="rId2"/>
</worksheet>
</file>

<file path=xl/worksheets/sheet6.xml><?xml version="1.0" encoding="utf-8"?>
<worksheet xmlns="http://schemas.openxmlformats.org/spreadsheetml/2006/main" xmlns:r="http://schemas.openxmlformats.org/officeDocument/2006/relationships">
  <dimension ref="A1:M91"/>
  <sheetViews>
    <sheetView view="pageBreakPreview" zoomScale="130" zoomScaleSheetLayoutView="130" zoomScalePageLayoutView="0" workbookViewId="0" topLeftCell="C1">
      <selection activeCell="D21" sqref="D21"/>
    </sheetView>
  </sheetViews>
  <sheetFormatPr defaultColWidth="9.00390625" defaultRowHeight="13.5" customHeight="1"/>
  <cols>
    <col min="1" max="1" width="20.125" style="4" customWidth="1"/>
    <col min="2" max="8" width="9.00390625" style="4" customWidth="1"/>
    <col min="9"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214</v>
      </c>
      <c r="B4" s="7"/>
      <c r="G4" s="8" t="s">
        <v>51</v>
      </c>
      <c r="H4" s="9" t="s">
        <v>52</v>
      </c>
      <c r="I4" s="10" t="s">
        <v>53</v>
      </c>
      <c r="J4" s="11" t="s">
        <v>54</v>
      </c>
    </row>
    <row r="5" spans="7:10" ht="13.5" customHeight="1" thickTop="1">
      <c r="G5" s="219">
        <v>12072</v>
      </c>
      <c r="H5" s="220">
        <v>11749</v>
      </c>
      <c r="I5" s="221">
        <v>1612</v>
      </c>
      <c r="J5" s="222">
        <f>SUM(G5:I5)</f>
        <v>25433</v>
      </c>
    </row>
    <row r="6" ht="14.25">
      <c r="A6" s="16" t="s">
        <v>2</v>
      </c>
    </row>
    <row r="7" spans="8:9" ht="10.5">
      <c r="H7" s="5" t="s">
        <v>12</v>
      </c>
      <c r="I7" s="5"/>
    </row>
    <row r="8" spans="1:8" ht="13.5" customHeight="1">
      <c r="A8" s="819" t="s">
        <v>0</v>
      </c>
      <c r="B8" s="838" t="s">
        <v>3</v>
      </c>
      <c r="C8" s="833" t="s">
        <v>4</v>
      </c>
      <c r="D8" s="833" t="s">
        <v>5</v>
      </c>
      <c r="E8" s="833" t="s">
        <v>6</v>
      </c>
      <c r="F8" s="823" t="s">
        <v>55</v>
      </c>
      <c r="G8" s="833" t="s">
        <v>7</v>
      </c>
      <c r="H8" s="829" t="s">
        <v>8</v>
      </c>
    </row>
    <row r="9" spans="1:8" ht="13.5" customHeight="1" thickBot="1">
      <c r="A9" s="820"/>
      <c r="B9" s="822"/>
      <c r="C9" s="824"/>
      <c r="D9" s="824"/>
      <c r="E9" s="824"/>
      <c r="F9" s="832"/>
      <c r="G9" s="824"/>
      <c r="H9" s="830"/>
    </row>
    <row r="10" spans="1:8" ht="13.5" customHeight="1" thickTop="1">
      <c r="A10" s="17" t="s">
        <v>9</v>
      </c>
      <c r="B10" s="18">
        <v>41051</v>
      </c>
      <c r="C10" s="19">
        <v>39015</v>
      </c>
      <c r="D10" s="19">
        <v>2036</v>
      </c>
      <c r="E10" s="224">
        <v>1775</v>
      </c>
      <c r="F10" s="224">
        <v>1590</v>
      </c>
      <c r="G10" s="224">
        <v>44663</v>
      </c>
      <c r="H10" s="485" t="s">
        <v>213</v>
      </c>
    </row>
    <row r="11" spans="1:8" ht="13.5" customHeight="1">
      <c r="A11" s="30" t="s">
        <v>1</v>
      </c>
      <c r="B11" s="31">
        <f>SUM(B10)</f>
        <v>41051</v>
      </c>
      <c r="C11" s="32">
        <f>SUM(C10)</f>
        <v>39015</v>
      </c>
      <c r="D11" s="32">
        <f>SUM(D10)</f>
        <v>2036</v>
      </c>
      <c r="E11" s="226">
        <f>SUM(E10)</f>
        <v>1775</v>
      </c>
      <c r="F11" s="227"/>
      <c r="G11" s="226">
        <f>SUM(G10)</f>
        <v>44663</v>
      </c>
      <c r="H11" s="34"/>
    </row>
    <row r="12" spans="1:8" ht="13.5" customHeight="1">
      <c r="A12" s="35" t="s">
        <v>66</v>
      </c>
      <c r="B12" s="36"/>
      <c r="C12" s="36"/>
      <c r="D12" s="36"/>
      <c r="E12" s="36"/>
      <c r="F12" s="36"/>
      <c r="G12" s="36"/>
      <c r="H12" s="37"/>
    </row>
    <row r="13" ht="9.75" customHeight="1"/>
    <row r="14" ht="14.25">
      <c r="A14" s="16" t="s">
        <v>10</v>
      </c>
    </row>
    <row r="15" spans="9:12" ht="10.5">
      <c r="I15" s="5" t="s">
        <v>12</v>
      </c>
      <c r="K15" s="5"/>
      <c r="L15" s="5"/>
    </row>
    <row r="16" spans="1:9" ht="13.5" customHeight="1">
      <c r="A16" s="819" t="s">
        <v>0</v>
      </c>
      <c r="B16" s="821" t="s">
        <v>43</v>
      </c>
      <c r="C16" s="823" t="s">
        <v>44</v>
      </c>
      <c r="D16" s="823" t="s">
        <v>45</v>
      </c>
      <c r="E16" s="827" t="s">
        <v>46</v>
      </c>
      <c r="F16" s="823" t="s">
        <v>55</v>
      </c>
      <c r="G16" s="823" t="s">
        <v>11</v>
      </c>
      <c r="H16" s="827" t="s">
        <v>41</v>
      </c>
      <c r="I16" s="829" t="s">
        <v>8</v>
      </c>
    </row>
    <row r="17" spans="1:9" ht="13.5" customHeight="1" thickBot="1">
      <c r="A17" s="820"/>
      <c r="B17" s="822"/>
      <c r="C17" s="824"/>
      <c r="D17" s="824"/>
      <c r="E17" s="828"/>
      <c r="F17" s="832"/>
      <c r="G17" s="832"/>
      <c r="H17" s="831"/>
      <c r="I17" s="830"/>
    </row>
    <row r="18" spans="1:9" ht="13.5" customHeight="1" thickTop="1">
      <c r="A18" s="17" t="s">
        <v>76</v>
      </c>
      <c r="B18" s="228">
        <v>1116</v>
      </c>
      <c r="C18" s="40">
        <v>1166</v>
      </c>
      <c r="D18" s="40">
        <v>-50</v>
      </c>
      <c r="E18" s="40">
        <v>1138</v>
      </c>
      <c r="F18" s="40">
        <v>1</v>
      </c>
      <c r="G18" s="40">
        <v>955</v>
      </c>
      <c r="H18" s="538" t="s">
        <v>188</v>
      </c>
      <c r="I18" s="431" t="s">
        <v>89</v>
      </c>
    </row>
    <row r="19" spans="1:9" ht="13.5" customHeight="1">
      <c r="A19" s="21" t="s">
        <v>187</v>
      </c>
      <c r="B19" s="235">
        <v>9726</v>
      </c>
      <c r="C19" s="44">
        <v>10391</v>
      </c>
      <c r="D19" s="44">
        <v>-665</v>
      </c>
      <c r="E19" s="44">
        <v>722</v>
      </c>
      <c r="F19" s="44">
        <v>1172</v>
      </c>
      <c r="G19" s="44">
        <v>12002</v>
      </c>
      <c r="H19" s="44">
        <v>7678</v>
      </c>
      <c r="I19" s="240" t="s">
        <v>89</v>
      </c>
    </row>
    <row r="20" spans="1:9" ht="13.5" customHeight="1">
      <c r="A20" s="21" t="s">
        <v>186</v>
      </c>
      <c r="B20" s="235">
        <v>4821</v>
      </c>
      <c r="C20" s="44">
        <v>4699</v>
      </c>
      <c r="D20" s="44">
        <v>122</v>
      </c>
      <c r="E20" s="44">
        <v>122</v>
      </c>
      <c r="F20" s="44">
        <v>1451</v>
      </c>
      <c r="G20" s="44">
        <v>11904</v>
      </c>
      <c r="H20" s="44">
        <v>9047</v>
      </c>
      <c r="I20" s="240"/>
    </row>
    <row r="21" spans="1:9" ht="13.5" customHeight="1">
      <c r="A21" s="21" t="s">
        <v>185</v>
      </c>
      <c r="B21" s="235">
        <v>766</v>
      </c>
      <c r="C21" s="44">
        <v>726</v>
      </c>
      <c r="D21" s="44">
        <v>40</v>
      </c>
      <c r="E21" s="44">
        <v>40</v>
      </c>
      <c r="F21" s="44">
        <v>486</v>
      </c>
      <c r="G21" s="44">
        <v>6466</v>
      </c>
      <c r="H21" s="44">
        <v>6427</v>
      </c>
      <c r="I21" s="240" t="s">
        <v>392</v>
      </c>
    </row>
    <row r="22" spans="1:9" ht="13.5" customHeight="1">
      <c r="A22" s="21" t="s">
        <v>184</v>
      </c>
      <c r="B22" s="235">
        <v>1709</v>
      </c>
      <c r="C22" s="44">
        <v>1626</v>
      </c>
      <c r="D22" s="44">
        <v>83</v>
      </c>
      <c r="E22" s="44">
        <v>83</v>
      </c>
      <c r="F22" s="44">
        <v>1133</v>
      </c>
      <c r="G22" s="44">
        <v>15492</v>
      </c>
      <c r="H22" s="44">
        <v>13137</v>
      </c>
      <c r="I22" s="240" t="s">
        <v>929</v>
      </c>
    </row>
    <row r="23" spans="1:9" ht="13.5" customHeight="1">
      <c r="A23" s="21" t="s">
        <v>183</v>
      </c>
      <c r="B23" s="235">
        <v>13</v>
      </c>
      <c r="C23" s="44">
        <v>12</v>
      </c>
      <c r="D23" s="44">
        <v>0</v>
      </c>
      <c r="E23" s="44">
        <v>0</v>
      </c>
      <c r="F23" s="44">
        <v>7</v>
      </c>
      <c r="G23" s="44">
        <v>63</v>
      </c>
      <c r="H23" s="44">
        <v>62</v>
      </c>
      <c r="I23" s="240"/>
    </row>
    <row r="24" spans="1:9" ht="13.5" customHeight="1">
      <c r="A24" s="21" t="s">
        <v>182</v>
      </c>
      <c r="B24" s="235">
        <v>1046</v>
      </c>
      <c r="C24" s="44">
        <v>1001</v>
      </c>
      <c r="D24" s="44">
        <v>45</v>
      </c>
      <c r="E24" s="44">
        <v>45</v>
      </c>
      <c r="F24" s="44">
        <v>238</v>
      </c>
      <c r="G24" s="44">
        <v>3645</v>
      </c>
      <c r="H24" s="44">
        <v>1925</v>
      </c>
      <c r="I24" s="240" t="s">
        <v>930</v>
      </c>
    </row>
    <row r="25" spans="1:9" ht="13.5" customHeight="1">
      <c r="A25" s="21" t="s">
        <v>212</v>
      </c>
      <c r="B25" s="235">
        <v>7430</v>
      </c>
      <c r="C25" s="44">
        <v>7333</v>
      </c>
      <c r="D25" s="44">
        <v>97</v>
      </c>
      <c r="E25" s="44">
        <v>97</v>
      </c>
      <c r="F25" s="44">
        <v>676</v>
      </c>
      <c r="G25" s="241" t="s">
        <v>188</v>
      </c>
      <c r="H25" s="241" t="s">
        <v>188</v>
      </c>
      <c r="I25" s="240"/>
    </row>
    <row r="26" spans="1:9" ht="13.5" customHeight="1">
      <c r="A26" s="21" t="s">
        <v>211</v>
      </c>
      <c r="B26" s="235">
        <v>283</v>
      </c>
      <c r="C26" s="44">
        <v>242</v>
      </c>
      <c r="D26" s="44">
        <v>41</v>
      </c>
      <c r="E26" s="44">
        <v>41</v>
      </c>
      <c r="F26" s="44">
        <v>69</v>
      </c>
      <c r="G26" s="44">
        <v>206</v>
      </c>
      <c r="H26" s="44">
        <v>52</v>
      </c>
      <c r="I26" s="240"/>
    </row>
    <row r="27" spans="1:9" ht="13.5" customHeight="1">
      <c r="A27" s="21" t="s">
        <v>210</v>
      </c>
      <c r="B27" s="235">
        <v>5943</v>
      </c>
      <c r="C27" s="44">
        <v>5861</v>
      </c>
      <c r="D27" s="44">
        <v>82</v>
      </c>
      <c r="E27" s="44">
        <v>82</v>
      </c>
      <c r="F27" s="44">
        <v>870</v>
      </c>
      <c r="G27" s="241" t="s">
        <v>188</v>
      </c>
      <c r="H27" s="241" t="s">
        <v>188</v>
      </c>
      <c r="I27" s="240"/>
    </row>
    <row r="28" spans="1:9" ht="13.5" customHeight="1">
      <c r="A28" s="21" t="s">
        <v>209</v>
      </c>
      <c r="B28" s="235">
        <v>875</v>
      </c>
      <c r="C28" s="44">
        <v>838</v>
      </c>
      <c r="D28" s="44">
        <v>38</v>
      </c>
      <c r="E28" s="44">
        <v>38</v>
      </c>
      <c r="F28" s="44">
        <v>179</v>
      </c>
      <c r="G28" s="241" t="s">
        <v>188</v>
      </c>
      <c r="H28" s="241" t="s">
        <v>188</v>
      </c>
      <c r="I28" s="240"/>
    </row>
    <row r="29" spans="1:9" ht="13.5" customHeight="1">
      <c r="A29" s="21" t="s">
        <v>208</v>
      </c>
      <c r="B29" s="235">
        <v>140</v>
      </c>
      <c r="C29" s="44">
        <v>8</v>
      </c>
      <c r="D29" s="44">
        <v>131</v>
      </c>
      <c r="E29" s="44">
        <v>131</v>
      </c>
      <c r="F29" s="44">
        <v>1</v>
      </c>
      <c r="G29" s="241" t="s">
        <v>188</v>
      </c>
      <c r="H29" s="241" t="s">
        <v>188</v>
      </c>
      <c r="I29" s="240"/>
    </row>
    <row r="30" spans="1:9" ht="13.5" customHeight="1">
      <c r="A30" s="21" t="s">
        <v>207</v>
      </c>
      <c r="B30" s="235">
        <v>24</v>
      </c>
      <c r="C30" s="44">
        <v>22</v>
      </c>
      <c r="D30" s="44">
        <v>2</v>
      </c>
      <c r="E30" s="44">
        <v>2</v>
      </c>
      <c r="F30" s="241">
        <v>12</v>
      </c>
      <c r="G30" s="241" t="s">
        <v>188</v>
      </c>
      <c r="H30" s="241" t="s">
        <v>188</v>
      </c>
      <c r="I30" s="240"/>
    </row>
    <row r="31" spans="1:9" ht="13.5" customHeight="1">
      <c r="A31" s="26" t="s">
        <v>206</v>
      </c>
      <c r="B31" s="237">
        <v>113</v>
      </c>
      <c r="C31" s="238">
        <v>72</v>
      </c>
      <c r="D31" s="238">
        <v>42</v>
      </c>
      <c r="E31" s="238">
        <v>42</v>
      </c>
      <c r="F31" s="263" t="s">
        <v>188</v>
      </c>
      <c r="G31" s="263" t="s">
        <v>188</v>
      </c>
      <c r="H31" s="263" t="s">
        <v>188</v>
      </c>
      <c r="I31" s="243"/>
    </row>
    <row r="32" spans="1:9" ht="13.5" customHeight="1">
      <c r="A32" s="30" t="s">
        <v>15</v>
      </c>
      <c r="B32" s="48"/>
      <c r="C32" s="49"/>
      <c r="D32" s="49"/>
      <c r="E32" s="50">
        <f>SUM(E18:E31)</f>
        <v>2583</v>
      </c>
      <c r="F32" s="51"/>
      <c r="G32" s="50">
        <f>SUM(G18:G31)</f>
        <v>50733</v>
      </c>
      <c r="H32" s="50">
        <f>SUM(H18:H31)</f>
        <v>38328</v>
      </c>
      <c r="I32" s="52"/>
    </row>
    <row r="33" ht="10.5">
      <c r="A33" s="4" t="s">
        <v>60</v>
      </c>
    </row>
    <row r="34" ht="10.5">
      <c r="A34" s="4" t="s">
        <v>62</v>
      </c>
    </row>
    <row r="35" ht="10.5">
      <c r="A35" s="4" t="s">
        <v>49</v>
      </c>
    </row>
    <row r="36" ht="10.5">
      <c r="A36" s="4" t="s">
        <v>48</v>
      </c>
    </row>
    <row r="37" ht="9.75" customHeight="1"/>
    <row r="38" ht="14.25">
      <c r="A38" s="16" t="s">
        <v>13</v>
      </c>
    </row>
    <row r="39" spans="9:10" ht="10.5">
      <c r="I39" s="5" t="s">
        <v>12</v>
      </c>
      <c r="J39" s="5"/>
    </row>
    <row r="40" spans="1:9" ht="13.5" customHeight="1">
      <c r="A40" s="819" t="s">
        <v>14</v>
      </c>
      <c r="B40" s="821" t="s">
        <v>43</v>
      </c>
      <c r="C40" s="823" t="s">
        <v>44</v>
      </c>
      <c r="D40" s="823" t="s">
        <v>45</v>
      </c>
      <c r="E40" s="827" t="s">
        <v>46</v>
      </c>
      <c r="F40" s="823" t="s">
        <v>55</v>
      </c>
      <c r="G40" s="823" t="s">
        <v>11</v>
      </c>
      <c r="H40" s="827" t="s">
        <v>42</v>
      </c>
      <c r="I40" s="829" t="s">
        <v>8</v>
      </c>
    </row>
    <row r="41" spans="1:9" ht="13.5" customHeight="1" thickBot="1">
      <c r="A41" s="820"/>
      <c r="B41" s="822"/>
      <c r="C41" s="824"/>
      <c r="D41" s="824"/>
      <c r="E41" s="828"/>
      <c r="F41" s="832"/>
      <c r="G41" s="832"/>
      <c r="H41" s="831"/>
      <c r="I41" s="830"/>
    </row>
    <row r="42" spans="1:9" ht="13.5" customHeight="1" thickTop="1">
      <c r="A42" s="17" t="s">
        <v>205</v>
      </c>
      <c r="B42" s="228">
        <v>3104</v>
      </c>
      <c r="C42" s="40">
        <v>3007</v>
      </c>
      <c r="D42" s="40">
        <v>97</v>
      </c>
      <c r="E42" s="40">
        <v>97</v>
      </c>
      <c r="F42" s="538" t="s">
        <v>114</v>
      </c>
      <c r="G42" s="538">
        <v>967</v>
      </c>
      <c r="H42" s="538">
        <v>6</v>
      </c>
      <c r="I42" s="239"/>
    </row>
    <row r="43" spans="1:9" ht="13.5" customHeight="1">
      <c r="A43" s="21" t="s">
        <v>90</v>
      </c>
      <c r="B43" s="235">
        <v>66</v>
      </c>
      <c r="C43" s="44">
        <v>64</v>
      </c>
      <c r="D43" s="44">
        <v>2</v>
      </c>
      <c r="E43" s="44">
        <v>2</v>
      </c>
      <c r="F43" s="599" t="s">
        <v>114</v>
      </c>
      <c r="G43" s="599" t="s">
        <v>114</v>
      </c>
      <c r="H43" s="599" t="s">
        <v>114</v>
      </c>
      <c r="I43" s="600"/>
    </row>
    <row r="44" spans="1:9" ht="13.5" customHeight="1">
      <c r="A44" s="21" t="s">
        <v>204</v>
      </c>
      <c r="B44" s="235">
        <v>262</v>
      </c>
      <c r="C44" s="44">
        <v>234</v>
      </c>
      <c r="D44" s="44">
        <v>28</v>
      </c>
      <c r="E44" s="44">
        <v>28</v>
      </c>
      <c r="F44" s="241" t="s">
        <v>114</v>
      </c>
      <c r="G44" s="241" t="s">
        <v>114</v>
      </c>
      <c r="H44" s="241" t="s">
        <v>114</v>
      </c>
      <c r="I44" s="240"/>
    </row>
    <row r="45" spans="1:9" ht="13.5" customHeight="1">
      <c r="A45" s="21" t="s">
        <v>203</v>
      </c>
      <c r="B45" s="235">
        <v>190840</v>
      </c>
      <c r="C45" s="44">
        <v>184041</v>
      </c>
      <c r="D45" s="44">
        <v>6799</v>
      </c>
      <c r="E45" s="44">
        <v>6799</v>
      </c>
      <c r="F45" s="241">
        <v>1283</v>
      </c>
      <c r="G45" s="236" t="s">
        <v>121</v>
      </c>
      <c r="H45" s="236" t="s">
        <v>121</v>
      </c>
      <c r="I45" s="298" t="s">
        <v>860</v>
      </c>
    </row>
    <row r="46" spans="1:9" ht="13.5" customHeight="1">
      <c r="A46" s="26" t="s">
        <v>202</v>
      </c>
      <c r="B46" s="237">
        <v>352</v>
      </c>
      <c r="C46" s="238">
        <v>345</v>
      </c>
      <c r="D46" s="238">
        <v>7</v>
      </c>
      <c r="E46" s="238">
        <v>733</v>
      </c>
      <c r="F46" s="263" t="s">
        <v>114</v>
      </c>
      <c r="G46" s="263" t="s">
        <v>114</v>
      </c>
      <c r="H46" s="263" t="s">
        <v>114</v>
      </c>
      <c r="I46" s="243" t="s">
        <v>89</v>
      </c>
    </row>
    <row r="47" spans="1:9" ht="13.5" customHeight="1">
      <c r="A47" s="30" t="s">
        <v>16</v>
      </c>
      <c r="B47" s="424"/>
      <c r="C47" s="425"/>
      <c r="D47" s="425"/>
      <c r="E47" s="246">
        <f>SUM(E42:E46)</f>
        <v>7659</v>
      </c>
      <c r="F47" s="426"/>
      <c r="G47" s="246">
        <f>SUM(G42:G46)</f>
        <v>967</v>
      </c>
      <c r="H47" s="246">
        <f>SUM(H42:H46)</f>
        <v>6</v>
      </c>
      <c r="I47" s="430"/>
    </row>
    <row r="48" ht="9.75" customHeight="1">
      <c r="A48" s="64"/>
    </row>
    <row r="49" ht="14.25">
      <c r="A49" s="16" t="s">
        <v>56</v>
      </c>
    </row>
    <row r="50" ht="10.5">
      <c r="J50" s="5" t="s">
        <v>12</v>
      </c>
    </row>
    <row r="51" spans="1:10" ht="13.5" customHeight="1">
      <c r="A51" s="825" t="s">
        <v>17</v>
      </c>
      <c r="B51" s="821" t="s">
        <v>19</v>
      </c>
      <c r="C51" s="823" t="s">
        <v>47</v>
      </c>
      <c r="D51" s="823" t="s">
        <v>20</v>
      </c>
      <c r="E51" s="823" t="s">
        <v>21</v>
      </c>
      <c r="F51" s="823" t="s">
        <v>22</v>
      </c>
      <c r="G51" s="827" t="s">
        <v>23</v>
      </c>
      <c r="H51" s="827" t="s">
        <v>24</v>
      </c>
      <c r="I51" s="827" t="s">
        <v>59</v>
      </c>
      <c r="J51" s="829" t="s">
        <v>8</v>
      </c>
    </row>
    <row r="52" spans="1:10" ht="13.5" customHeight="1" thickBot="1">
      <c r="A52" s="826"/>
      <c r="B52" s="822"/>
      <c r="C52" s="824"/>
      <c r="D52" s="824"/>
      <c r="E52" s="824"/>
      <c r="F52" s="824"/>
      <c r="G52" s="828"/>
      <c r="H52" s="828"/>
      <c r="I52" s="831"/>
      <c r="J52" s="830"/>
    </row>
    <row r="53" spans="1:10" ht="13.5" customHeight="1" thickTop="1">
      <c r="A53" s="17" t="s">
        <v>201</v>
      </c>
      <c r="B53" s="38">
        <v>-9</v>
      </c>
      <c r="C53" s="39">
        <v>237</v>
      </c>
      <c r="D53" s="39">
        <v>5</v>
      </c>
      <c r="E53" s="148" t="s">
        <v>114</v>
      </c>
      <c r="F53" s="148" t="s">
        <v>114</v>
      </c>
      <c r="G53" s="148">
        <v>1114</v>
      </c>
      <c r="H53" s="148" t="s">
        <v>114</v>
      </c>
      <c r="I53" s="148">
        <v>192</v>
      </c>
      <c r="J53" s="601"/>
    </row>
    <row r="54" spans="1:10" ht="13.5" customHeight="1">
      <c r="A54" s="21" t="s">
        <v>200</v>
      </c>
      <c r="B54" s="42">
        <v>28</v>
      </c>
      <c r="C54" s="43">
        <v>10</v>
      </c>
      <c r="D54" s="43">
        <v>10</v>
      </c>
      <c r="E54" s="168" t="s">
        <v>114</v>
      </c>
      <c r="F54" s="168" t="s">
        <v>114</v>
      </c>
      <c r="G54" s="168" t="s">
        <v>114</v>
      </c>
      <c r="H54" s="168" t="s">
        <v>114</v>
      </c>
      <c r="I54" s="168" t="s">
        <v>114</v>
      </c>
      <c r="J54" s="374"/>
    </row>
    <row r="55" spans="1:10" ht="13.5" customHeight="1">
      <c r="A55" s="21" t="s">
        <v>199</v>
      </c>
      <c r="B55" s="42">
        <v>-3</v>
      </c>
      <c r="C55" s="43">
        <v>5</v>
      </c>
      <c r="D55" s="43">
        <v>6</v>
      </c>
      <c r="E55" s="168" t="s">
        <v>114</v>
      </c>
      <c r="F55" s="168" t="s">
        <v>114</v>
      </c>
      <c r="G55" s="168" t="s">
        <v>114</v>
      </c>
      <c r="H55" s="168" t="s">
        <v>188</v>
      </c>
      <c r="I55" s="168" t="s">
        <v>188</v>
      </c>
      <c r="J55" s="374"/>
    </row>
    <row r="56" spans="1:10" ht="13.5" customHeight="1">
      <c r="A56" s="21" t="s">
        <v>198</v>
      </c>
      <c r="B56" s="42">
        <v>1</v>
      </c>
      <c r="C56" s="43">
        <v>9</v>
      </c>
      <c r="D56" s="43">
        <v>5</v>
      </c>
      <c r="E56" s="168" t="s">
        <v>114</v>
      </c>
      <c r="F56" s="168" t="s">
        <v>114</v>
      </c>
      <c r="G56" s="168" t="s">
        <v>114</v>
      </c>
      <c r="H56" s="168" t="s">
        <v>188</v>
      </c>
      <c r="I56" s="168" t="s">
        <v>188</v>
      </c>
      <c r="J56" s="374"/>
    </row>
    <row r="57" spans="1:10" ht="13.5" customHeight="1">
      <c r="A57" s="21" t="s">
        <v>197</v>
      </c>
      <c r="B57" s="42">
        <v>16</v>
      </c>
      <c r="C57" s="43">
        <v>55</v>
      </c>
      <c r="D57" s="43">
        <v>41</v>
      </c>
      <c r="E57" s="168" t="s">
        <v>114</v>
      </c>
      <c r="F57" s="168" t="s">
        <v>114</v>
      </c>
      <c r="G57" s="168" t="s">
        <v>114</v>
      </c>
      <c r="H57" s="168" t="s">
        <v>188</v>
      </c>
      <c r="I57" s="168" t="s">
        <v>188</v>
      </c>
      <c r="J57" s="374"/>
    </row>
    <row r="58" spans="1:10" ht="13.5" customHeight="1">
      <c r="A58" s="21" t="s">
        <v>196</v>
      </c>
      <c r="B58" s="42">
        <v>-1</v>
      </c>
      <c r="C58" s="43">
        <v>11</v>
      </c>
      <c r="D58" s="43">
        <v>45</v>
      </c>
      <c r="E58" s="168" t="s">
        <v>114</v>
      </c>
      <c r="F58" s="168" t="s">
        <v>114</v>
      </c>
      <c r="G58" s="168" t="s">
        <v>114</v>
      </c>
      <c r="H58" s="168" t="s">
        <v>188</v>
      </c>
      <c r="I58" s="168" t="s">
        <v>188</v>
      </c>
      <c r="J58" s="374"/>
    </row>
    <row r="59" spans="1:10" ht="13.5" customHeight="1">
      <c r="A59" s="21" t="s">
        <v>195</v>
      </c>
      <c r="B59" s="42">
        <v>2</v>
      </c>
      <c r="C59" s="43">
        <v>5</v>
      </c>
      <c r="D59" s="43">
        <v>30</v>
      </c>
      <c r="E59" s="168" t="s">
        <v>114</v>
      </c>
      <c r="F59" s="168" t="s">
        <v>114</v>
      </c>
      <c r="G59" s="168" t="s">
        <v>114</v>
      </c>
      <c r="H59" s="168" t="s">
        <v>188</v>
      </c>
      <c r="I59" s="168" t="s">
        <v>188</v>
      </c>
      <c r="J59" s="374"/>
    </row>
    <row r="60" spans="1:10" ht="13.5" customHeight="1">
      <c r="A60" s="21" t="s">
        <v>194</v>
      </c>
      <c r="B60" s="42">
        <v>1</v>
      </c>
      <c r="C60" s="43">
        <v>62</v>
      </c>
      <c r="D60" s="43">
        <v>10</v>
      </c>
      <c r="E60" s="168" t="s">
        <v>114</v>
      </c>
      <c r="F60" s="168" t="s">
        <v>114</v>
      </c>
      <c r="G60" s="168" t="s">
        <v>114</v>
      </c>
      <c r="H60" s="168" t="s">
        <v>188</v>
      </c>
      <c r="I60" s="168" t="s">
        <v>188</v>
      </c>
      <c r="J60" s="374"/>
    </row>
    <row r="61" spans="1:10" ht="13.5" customHeight="1">
      <c r="A61" s="21" t="s">
        <v>193</v>
      </c>
      <c r="B61" s="42">
        <v>-1</v>
      </c>
      <c r="C61" s="43">
        <v>12</v>
      </c>
      <c r="D61" s="43">
        <v>10</v>
      </c>
      <c r="E61" s="168" t="s">
        <v>114</v>
      </c>
      <c r="F61" s="168" t="s">
        <v>114</v>
      </c>
      <c r="G61" s="168" t="s">
        <v>114</v>
      </c>
      <c r="H61" s="168" t="s">
        <v>188</v>
      </c>
      <c r="I61" s="168" t="s">
        <v>188</v>
      </c>
      <c r="J61" s="374"/>
    </row>
    <row r="62" spans="1:10" ht="13.5" customHeight="1">
      <c r="A62" s="21" t="s">
        <v>192</v>
      </c>
      <c r="B62" s="42">
        <v>11</v>
      </c>
      <c r="C62" s="43">
        <v>73</v>
      </c>
      <c r="D62" s="43">
        <v>24</v>
      </c>
      <c r="E62" s="168" t="s">
        <v>114</v>
      </c>
      <c r="F62" s="168" t="s">
        <v>114</v>
      </c>
      <c r="G62" s="168" t="s">
        <v>114</v>
      </c>
      <c r="H62" s="168" t="s">
        <v>188</v>
      </c>
      <c r="I62" s="168" t="s">
        <v>188</v>
      </c>
      <c r="J62" s="374"/>
    </row>
    <row r="63" spans="1:10" ht="13.5" customHeight="1">
      <c r="A63" s="21" t="s">
        <v>191</v>
      </c>
      <c r="B63" s="42">
        <v>-57</v>
      </c>
      <c r="C63" s="43">
        <v>188</v>
      </c>
      <c r="D63" s="43">
        <v>10</v>
      </c>
      <c r="E63" s="168">
        <v>8</v>
      </c>
      <c r="F63" s="168" t="s">
        <v>114</v>
      </c>
      <c r="G63" s="168" t="s">
        <v>114</v>
      </c>
      <c r="H63" s="168" t="s">
        <v>188</v>
      </c>
      <c r="I63" s="168" t="s">
        <v>188</v>
      </c>
      <c r="J63" s="374"/>
    </row>
    <row r="64" spans="1:10" ht="13.5" customHeight="1">
      <c r="A64" s="21" t="s">
        <v>190</v>
      </c>
      <c r="B64" s="42">
        <v>13</v>
      </c>
      <c r="C64" s="43">
        <v>88</v>
      </c>
      <c r="D64" s="43">
        <v>5</v>
      </c>
      <c r="E64" s="168">
        <v>7</v>
      </c>
      <c r="F64" s="168" t="s">
        <v>114</v>
      </c>
      <c r="G64" s="168" t="s">
        <v>114</v>
      </c>
      <c r="H64" s="168" t="s">
        <v>188</v>
      </c>
      <c r="I64" s="168" t="s">
        <v>188</v>
      </c>
      <c r="J64" s="374"/>
    </row>
    <row r="65" spans="1:10" ht="13.5" customHeight="1">
      <c r="A65" s="26" t="s">
        <v>189</v>
      </c>
      <c r="B65" s="59">
        <v>1</v>
      </c>
      <c r="C65" s="60">
        <v>230</v>
      </c>
      <c r="D65" s="60">
        <v>100</v>
      </c>
      <c r="E65" s="602" t="s">
        <v>114</v>
      </c>
      <c r="F65" s="602" t="s">
        <v>114</v>
      </c>
      <c r="G65" s="602" t="s">
        <v>114</v>
      </c>
      <c r="H65" s="602" t="s">
        <v>114</v>
      </c>
      <c r="I65" s="602" t="s">
        <v>114</v>
      </c>
      <c r="J65" s="603"/>
    </row>
    <row r="66" spans="1:10" ht="13.5" customHeight="1">
      <c r="A66" s="68" t="s">
        <v>18</v>
      </c>
      <c r="B66" s="69"/>
      <c r="C66" s="51"/>
      <c r="D66" s="50">
        <f>SUM(D53:D65)</f>
        <v>301</v>
      </c>
      <c r="E66" s="50">
        <f>SUM(E53:E65)</f>
        <v>15</v>
      </c>
      <c r="F66" s="70" t="s">
        <v>188</v>
      </c>
      <c r="G66" s="50">
        <f>SUM(G53:G65)</f>
        <v>1114</v>
      </c>
      <c r="H66" s="70" t="s">
        <v>188</v>
      </c>
      <c r="I66" s="50">
        <f>SUM(I53:I65)</f>
        <v>192</v>
      </c>
      <c r="J66" s="52"/>
    </row>
    <row r="67" ht="10.5">
      <c r="A67" s="4" t="s">
        <v>61</v>
      </c>
    </row>
    <row r="68" ht="9.75" customHeight="1"/>
    <row r="69" ht="14.25">
      <c r="A69" s="16" t="s">
        <v>39</v>
      </c>
    </row>
    <row r="70" ht="10.5">
      <c r="D70" s="5" t="s">
        <v>12</v>
      </c>
    </row>
    <row r="71" spans="1:4" ht="21.75" thickBot="1">
      <c r="A71" s="71" t="s">
        <v>34</v>
      </c>
      <c r="B71" s="72" t="s">
        <v>69</v>
      </c>
      <c r="C71" s="73" t="s">
        <v>70</v>
      </c>
      <c r="D71" s="74" t="s">
        <v>50</v>
      </c>
    </row>
    <row r="72" spans="1:4" ht="13.5" customHeight="1" thickTop="1">
      <c r="A72" s="75" t="s">
        <v>35</v>
      </c>
      <c r="B72" s="38">
        <v>3714</v>
      </c>
      <c r="C72" s="40">
        <v>3529</v>
      </c>
      <c r="D72" s="54">
        <f>C72-B72</f>
        <v>-185</v>
      </c>
    </row>
    <row r="73" spans="1:4" ht="13.5" customHeight="1">
      <c r="A73" s="76" t="s">
        <v>36</v>
      </c>
      <c r="B73" s="42">
        <v>261</v>
      </c>
      <c r="C73" s="44">
        <v>261</v>
      </c>
      <c r="D73" s="47">
        <f>C73-B73</f>
        <v>0</v>
      </c>
    </row>
    <row r="74" spans="1:4" ht="13.5" customHeight="1">
      <c r="A74" s="77" t="s">
        <v>37</v>
      </c>
      <c r="B74" s="59">
        <v>5142</v>
      </c>
      <c r="C74" s="238">
        <v>4976</v>
      </c>
      <c r="D74" s="78">
        <f>C74-B74</f>
        <v>-166</v>
      </c>
    </row>
    <row r="75" spans="1:4" ht="13.5" customHeight="1">
      <c r="A75" s="79" t="s">
        <v>38</v>
      </c>
      <c r="B75" s="80">
        <v>9117</v>
      </c>
      <c r="C75" s="246">
        <v>8767</v>
      </c>
      <c r="D75" s="52">
        <f>C75-B75</f>
        <v>-350</v>
      </c>
    </row>
    <row r="76" spans="1:4" ht="10.5">
      <c r="A76" s="4" t="s">
        <v>58</v>
      </c>
      <c r="B76" s="81"/>
      <c r="C76" s="604"/>
      <c r="D76" s="81"/>
    </row>
    <row r="77" spans="1:4" ht="9.75" customHeight="1">
      <c r="A77" s="82"/>
      <c r="B77" s="81"/>
      <c r="C77" s="81"/>
      <c r="D77" s="81"/>
    </row>
    <row r="78" ht="14.25">
      <c r="A78" s="16" t="s">
        <v>57</v>
      </c>
    </row>
    <row r="79" ht="10.5" customHeight="1">
      <c r="A79" s="16"/>
    </row>
    <row r="80" spans="1:11" ht="21.75" thickBot="1">
      <c r="A80" s="71" t="s">
        <v>33</v>
      </c>
      <c r="B80" s="72" t="s">
        <v>69</v>
      </c>
      <c r="C80" s="73" t="s">
        <v>70</v>
      </c>
      <c r="D80" s="73" t="s">
        <v>50</v>
      </c>
      <c r="E80" s="83" t="s">
        <v>31</v>
      </c>
      <c r="F80" s="74" t="s">
        <v>32</v>
      </c>
      <c r="G80" s="834" t="s">
        <v>40</v>
      </c>
      <c r="H80" s="835"/>
      <c r="I80" s="72" t="s">
        <v>69</v>
      </c>
      <c r="J80" s="73" t="s">
        <v>70</v>
      </c>
      <c r="K80" s="74" t="s">
        <v>50</v>
      </c>
    </row>
    <row r="81" spans="1:11" ht="13.5" customHeight="1" thickTop="1">
      <c r="A81" s="75" t="s">
        <v>25</v>
      </c>
      <c r="B81" s="247">
        <v>6.72</v>
      </c>
      <c r="C81" s="248">
        <v>6.97</v>
      </c>
      <c r="D81" s="248">
        <f aca="true" t="shared" si="0" ref="D81:D86">C81-B81</f>
        <v>0.25</v>
      </c>
      <c r="E81" s="436">
        <v>-12.05</v>
      </c>
      <c r="F81" s="437">
        <v>-20</v>
      </c>
      <c r="G81" s="811" t="s">
        <v>76</v>
      </c>
      <c r="H81" s="812"/>
      <c r="I81" s="195" t="s">
        <v>114</v>
      </c>
      <c r="J81" s="196" t="s">
        <v>114</v>
      </c>
      <c r="K81" s="197" t="s">
        <v>114</v>
      </c>
    </row>
    <row r="82" spans="1:11" ht="13.5" customHeight="1">
      <c r="A82" s="76" t="s">
        <v>26</v>
      </c>
      <c r="B82" s="249">
        <v>18.32</v>
      </c>
      <c r="C82" s="250">
        <v>17.13</v>
      </c>
      <c r="D82" s="248">
        <f t="shared" si="0"/>
        <v>-1.1900000000000013</v>
      </c>
      <c r="E82" s="438">
        <v>-17.05</v>
      </c>
      <c r="F82" s="439">
        <v>-40</v>
      </c>
      <c r="G82" s="802" t="s">
        <v>187</v>
      </c>
      <c r="H82" s="803"/>
      <c r="I82" s="91" t="s">
        <v>114</v>
      </c>
      <c r="J82" s="99" t="s">
        <v>114</v>
      </c>
      <c r="K82" s="203" t="s">
        <v>114</v>
      </c>
    </row>
    <row r="83" spans="1:11" ht="13.5" customHeight="1">
      <c r="A83" s="76" t="s">
        <v>27</v>
      </c>
      <c r="B83" s="251">
        <v>16.5</v>
      </c>
      <c r="C83" s="252">
        <v>15.8</v>
      </c>
      <c r="D83" s="605">
        <f t="shared" si="0"/>
        <v>-0.6999999999999993</v>
      </c>
      <c r="E83" s="440">
        <v>25</v>
      </c>
      <c r="F83" s="441">
        <v>35</v>
      </c>
      <c r="G83" s="802" t="s">
        <v>186</v>
      </c>
      <c r="H83" s="803"/>
      <c r="I83" s="91" t="s">
        <v>114</v>
      </c>
      <c r="J83" s="99" t="s">
        <v>114</v>
      </c>
      <c r="K83" s="203" t="s">
        <v>114</v>
      </c>
    </row>
    <row r="84" spans="1:11" ht="13.5" customHeight="1">
      <c r="A84" s="76" t="s">
        <v>28</v>
      </c>
      <c r="B84" s="253">
        <v>140.4</v>
      </c>
      <c r="C84" s="252">
        <v>118.9</v>
      </c>
      <c r="D84" s="605">
        <f t="shared" si="0"/>
        <v>-21.5</v>
      </c>
      <c r="E84" s="440">
        <v>350</v>
      </c>
      <c r="F84" s="442"/>
      <c r="G84" s="802" t="s">
        <v>185</v>
      </c>
      <c r="H84" s="803"/>
      <c r="I84" s="91" t="s">
        <v>114</v>
      </c>
      <c r="J84" s="99" t="s">
        <v>114</v>
      </c>
      <c r="K84" s="203" t="s">
        <v>114</v>
      </c>
    </row>
    <row r="85" spans="1:11" ht="13.5" customHeight="1">
      <c r="A85" s="76" t="s">
        <v>29</v>
      </c>
      <c r="B85" s="254">
        <v>0.54</v>
      </c>
      <c r="C85" s="250">
        <v>0.54</v>
      </c>
      <c r="D85" s="248">
        <f t="shared" si="0"/>
        <v>0</v>
      </c>
      <c r="E85" s="443"/>
      <c r="F85" s="444"/>
      <c r="G85" s="802" t="s">
        <v>184</v>
      </c>
      <c r="H85" s="803"/>
      <c r="I85" s="91" t="s">
        <v>114</v>
      </c>
      <c r="J85" s="99" t="s">
        <v>114</v>
      </c>
      <c r="K85" s="203" t="s">
        <v>114</v>
      </c>
    </row>
    <row r="86" spans="1:11" ht="13.5" customHeight="1">
      <c r="A86" s="301" t="s">
        <v>30</v>
      </c>
      <c r="B86" s="255">
        <v>89.1</v>
      </c>
      <c r="C86" s="256">
        <v>87.9</v>
      </c>
      <c r="D86" s="256">
        <f t="shared" si="0"/>
        <v>-1.1999999999999886</v>
      </c>
      <c r="E86" s="445"/>
      <c r="F86" s="446"/>
      <c r="G86" s="809" t="s">
        <v>183</v>
      </c>
      <c r="H86" s="810"/>
      <c r="I86" s="606" t="s">
        <v>114</v>
      </c>
      <c r="J86" s="607" t="s">
        <v>114</v>
      </c>
      <c r="K86" s="608" t="s">
        <v>114</v>
      </c>
    </row>
    <row r="87" spans="1:11" ht="13.5" customHeight="1">
      <c r="A87" s="609"/>
      <c r="B87" s="610"/>
      <c r="C87" s="610"/>
      <c r="D87" s="610"/>
      <c r="E87" s="611"/>
      <c r="F87" s="611"/>
      <c r="G87" s="849" t="s">
        <v>182</v>
      </c>
      <c r="H87" s="850"/>
      <c r="I87" s="217" t="s">
        <v>114</v>
      </c>
      <c r="J87" s="303" t="s">
        <v>114</v>
      </c>
      <c r="K87" s="218" t="s">
        <v>114</v>
      </c>
    </row>
    <row r="88" ht="10.5">
      <c r="A88" s="4" t="s">
        <v>64</v>
      </c>
    </row>
    <row r="89" ht="10.5">
      <c r="A89" s="4" t="s">
        <v>65</v>
      </c>
    </row>
    <row r="90" ht="10.5">
      <c r="A90" s="4" t="s">
        <v>63</v>
      </c>
    </row>
    <row r="91" ht="10.5" customHeight="1">
      <c r="A91" s="4" t="s">
        <v>68</v>
      </c>
    </row>
  </sheetData>
  <sheetProtection/>
  <mergeCells count="44">
    <mergeCell ref="A40:A41"/>
    <mergeCell ref="B40:B41"/>
    <mergeCell ref="C40:C41"/>
    <mergeCell ref="A51:A52"/>
    <mergeCell ref="B51:B52"/>
    <mergeCell ref="C51:C52"/>
    <mergeCell ref="D51:D52"/>
    <mergeCell ref="E51:E52"/>
    <mergeCell ref="H51:H52"/>
    <mergeCell ref="J51:J52"/>
    <mergeCell ref="H40:H41"/>
    <mergeCell ref="I40:I41"/>
    <mergeCell ref="F51:F52"/>
    <mergeCell ref="G51:G52"/>
    <mergeCell ref="I51:I52"/>
    <mergeCell ref="G40:G41"/>
    <mergeCell ref="F40:F41"/>
    <mergeCell ref="D40:D41"/>
    <mergeCell ref="E40:E41"/>
    <mergeCell ref="I16:I17"/>
    <mergeCell ref="D8:D9"/>
    <mergeCell ref="C8:C9"/>
    <mergeCell ref="D16:D17"/>
    <mergeCell ref="E16:E17"/>
    <mergeCell ref="E8:E9"/>
    <mergeCell ref="F16:F17"/>
    <mergeCell ref="B8:B9"/>
    <mergeCell ref="G16:G17"/>
    <mergeCell ref="H16:H17"/>
    <mergeCell ref="G8:G9"/>
    <mergeCell ref="F8:F9"/>
    <mergeCell ref="A8:A9"/>
    <mergeCell ref="H8:H9"/>
    <mergeCell ref="A16:A17"/>
    <mergeCell ref="B16:B17"/>
    <mergeCell ref="C16:C17"/>
    <mergeCell ref="G87:H87"/>
    <mergeCell ref="G80:H80"/>
    <mergeCell ref="G86:H86"/>
    <mergeCell ref="G85:H85"/>
    <mergeCell ref="G84:H84"/>
    <mergeCell ref="G83:H83"/>
    <mergeCell ref="G82:H82"/>
    <mergeCell ref="G81:H81"/>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68" max="10" man="1"/>
  </rowBreaks>
  <colBreaks count="1" manualBreakCount="1">
    <brk id="11" max="72" man="1"/>
  </colBreaks>
</worksheet>
</file>

<file path=xl/worksheets/sheet7.xml><?xml version="1.0" encoding="utf-8"?>
<worksheet xmlns="http://schemas.openxmlformats.org/spreadsheetml/2006/main" xmlns:r="http://schemas.openxmlformats.org/officeDocument/2006/relationships">
  <dimension ref="A1:M83"/>
  <sheetViews>
    <sheetView view="pageBreakPreview" zoomScale="130" zoomScaleNormal="120" zoomScaleSheetLayoutView="130" zoomScalePageLayoutView="0" workbookViewId="0" topLeftCell="A37">
      <selection activeCell="D21" sqref="D21"/>
    </sheetView>
  </sheetViews>
  <sheetFormatPr defaultColWidth="9.00390625" defaultRowHeight="13.5" customHeight="1"/>
  <cols>
    <col min="1" max="1" width="17.753906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304</v>
      </c>
      <c r="B4" s="124"/>
      <c r="G4" s="125" t="s">
        <v>51</v>
      </c>
      <c r="H4" s="126" t="s">
        <v>52</v>
      </c>
      <c r="I4" s="127" t="s">
        <v>53</v>
      </c>
      <c r="J4" s="128" t="s">
        <v>54</v>
      </c>
    </row>
    <row r="5" spans="7:10" ht="13.5" customHeight="1" thickTop="1">
      <c r="G5" s="219">
        <v>3504</v>
      </c>
      <c r="H5" s="220">
        <v>1950</v>
      </c>
      <c r="I5" s="131">
        <v>345</v>
      </c>
      <c r="J5" s="132">
        <v>5799</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9084</v>
      </c>
      <c r="C10" s="136">
        <v>8751</v>
      </c>
      <c r="D10" s="136">
        <v>333</v>
      </c>
      <c r="E10" s="136">
        <v>301</v>
      </c>
      <c r="F10" s="224">
        <v>63</v>
      </c>
      <c r="G10" s="224">
        <v>7849</v>
      </c>
      <c r="H10" s="583" t="s">
        <v>303</v>
      </c>
    </row>
    <row r="11" spans="1:8" ht="13.5" customHeight="1">
      <c r="A11" s="138" t="s">
        <v>1</v>
      </c>
      <c r="B11" s="139">
        <v>9084</v>
      </c>
      <c r="C11" s="140">
        <v>8751</v>
      </c>
      <c r="D11" s="140">
        <v>333</v>
      </c>
      <c r="E11" s="140">
        <v>301</v>
      </c>
      <c r="F11" s="141"/>
      <c r="G11" s="140">
        <v>7849</v>
      </c>
      <c r="H11" s="142"/>
    </row>
    <row r="12" spans="1:8" ht="13.5" customHeight="1">
      <c r="A12" s="143" t="s">
        <v>66</v>
      </c>
      <c r="B12" s="144"/>
      <c r="C12" s="144"/>
      <c r="D12" s="144"/>
      <c r="E12" s="144"/>
      <c r="F12" s="144"/>
      <c r="G12" s="144"/>
      <c r="H12" s="145"/>
    </row>
    <row r="13" ht="9.75" customHeight="1"/>
    <row r="14" ht="14.25">
      <c r="A14" s="133" t="s">
        <v>10</v>
      </c>
    </row>
    <row r="15" spans="9:12" ht="10.5">
      <c r="I15" s="122" t="s">
        <v>12</v>
      </c>
      <c r="K15" s="122"/>
      <c r="L15" s="122"/>
    </row>
    <row r="16" spans="1:9" ht="13.5" customHeight="1">
      <c r="A16" s="789" t="s">
        <v>0</v>
      </c>
      <c r="B16" s="791" t="s">
        <v>43</v>
      </c>
      <c r="C16" s="793" t="s">
        <v>44</v>
      </c>
      <c r="D16" s="793" t="s">
        <v>45</v>
      </c>
      <c r="E16" s="799" t="s">
        <v>46</v>
      </c>
      <c r="F16" s="793" t="s">
        <v>55</v>
      </c>
      <c r="G16" s="793" t="s">
        <v>11</v>
      </c>
      <c r="H16" s="799" t="s">
        <v>41</v>
      </c>
      <c r="I16" s="797" t="s">
        <v>8</v>
      </c>
    </row>
    <row r="17" spans="1:9" ht="13.5" customHeight="1" thickBot="1">
      <c r="A17" s="790"/>
      <c r="B17" s="792"/>
      <c r="C17" s="794"/>
      <c r="D17" s="794"/>
      <c r="E17" s="800"/>
      <c r="F17" s="805"/>
      <c r="G17" s="805"/>
      <c r="H17" s="801"/>
      <c r="I17" s="798"/>
    </row>
    <row r="18" spans="1:9" ht="13.5" customHeight="1" thickTop="1">
      <c r="A18" s="584" t="s">
        <v>187</v>
      </c>
      <c r="B18" s="146">
        <v>2299</v>
      </c>
      <c r="C18" s="147">
        <v>2171</v>
      </c>
      <c r="D18" s="147">
        <v>128</v>
      </c>
      <c r="E18" s="147">
        <v>1208</v>
      </c>
      <c r="F18" s="147">
        <v>186</v>
      </c>
      <c r="G18" s="147">
        <v>4091</v>
      </c>
      <c r="H18" s="147">
        <v>2741</v>
      </c>
      <c r="I18" s="149" t="s">
        <v>89</v>
      </c>
    </row>
    <row r="19" spans="1:9" ht="13.5" customHeight="1">
      <c r="A19" s="585" t="s">
        <v>302</v>
      </c>
      <c r="B19" s="150">
        <v>315</v>
      </c>
      <c r="C19" s="151">
        <v>251</v>
      </c>
      <c r="D19" s="151">
        <v>63</v>
      </c>
      <c r="E19" s="151">
        <v>332</v>
      </c>
      <c r="F19" s="261">
        <v>25</v>
      </c>
      <c r="G19" s="151">
        <v>2121</v>
      </c>
      <c r="H19" s="151">
        <v>180</v>
      </c>
      <c r="I19" s="149" t="s">
        <v>89</v>
      </c>
    </row>
    <row r="20" spans="1:9" ht="13.5" customHeight="1">
      <c r="A20" s="154" t="s">
        <v>301</v>
      </c>
      <c r="B20" s="150">
        <v>4</v>
      </c>
      <c r="C20" s="151">
        <v>4</v>
      </c>
      <c r="D20" s="151">
        <v>0</v>
      </c>
      <c r="E20" s="151">
        <v>0</v>
      </c>
      <c r="F20" s="261">
        <v>1</v>
      </c>
      <c r="G20" s="326" t="s">
        <v>73</v>
      </c>
      <c r="H20" s="326" t="s">
        <v>73</v>
      </c>
      <c r="I20" s="149"/>
    </row>
    <row r="21" spans="1:9" ht="13.5" customHeight="1">
      <c r="A21" s="585" t="s">
        <v>142</v>
      </c>
      <c r="B21" s="150">
        <v>2434</v>
      </c>
      <c r="C21" s="151">
        <v>2368</v>
      </c>
      <c r="D21" s="151">
        <v>66</v>
      </c>
      <c r="E21" s="151">
        <v>66</v>
      </c>
      <c r="F21" s="261">
        <v>243</v>
      </c>
      <c r="G21" s="326" t="s">
        <v>73</v>
      </c>
      <c r="H21" s="326" t="s">
        <v>73</v>
      </c>
      <c r="I21" s="149" t="s">
        <v>300</v>
      </c>
    </row>
    <row r="22" spans="1:9" ht="13.5" customHeight="1">
      <c r="A22" s="585" t="s">
        <v>161</v>
      </c>
      <c r="B22" s="150">
        <v>4</v>
      </c>
      <c r="C22" s="151">
        <v>4</v>
      </c>
      <c r="D22" s="151">
        <v>0</v>
      </c>
      <c r="E22" s="151">
        <v>0</v>
      </c>
      <c r="F22" s="261">
        <v>0</v>
      </c>
      <c r="G22" s="326" t="s">
        <v>73</v>
      </c>
      <c r="H22" s="326" t="s">
        <v>73</v>
      </c>
      <c r="I22" s="149"/>
    </row>
    <row r="23" spans="1:9" ht="13.5" customHeight="1">
      <c r="A23" s="584" t="s">
        <v>146</v>
      </c>
      <c r="B23" s="150">
        <v>123</v>
      </c>
      <c r="C23" s="151">
        <v>123</v>
      </c>
      <c r="D23" s="151">
        <v>0</v>
      </c>
      <c r="E23" s="151">
        <v>0</v>
      </c>
      <c r="F23" s="261">
        <v>49</v>
      </c>
      <c r="G23" s="151">
        <v>625</v>
      </c>
      <c r="H23" s="151">
        <v>343</v>
      </c>
      <c r="I23" s="149"/>
    </row>
    <row r="24" spans="1:9" ht="13.5" customHeight="1">
      <c r="A24" s="154" t="s">
        <v>80</v>
      </c>
      <c r="B24" s="150">
        <v>242</v>
      </c>
      <c r="C24" s="151">
        <v>242</v>
      </c>
      <c r="D24" s="151">
        <v>0</v>
      </c>
      <c r="E24" s="151">
        <v>0</v>
      </c>
      <c r="F24" s="261">
        <v>170</v>
      </c>
      <c r="G24" s="151">
        <v>1869</v>
      </c>
      <c r="H24" s="151">
        <v>1869</v>
      </c>
      <c r="I24" s="149" t="s">
        <v>299</v>
      </c>
    </row>
    <row r="25" spans="1:9" ht="13.5" customHeight="1">
      <c r="A25" s="585" t="s">
        <v>298</v>
      </c>
      <c r="B25" s="155">
        <v>881</v>
      </c>
      <c r="C25" s="156">
        <v>881</v>
      </c>
      <c r="D25" s="156">
        <v>0</v>
      </c>
      <c r="E25" s="156">
        <v>0</v>
      </c>
      <c r="F25" s="44">
        <v>547</v>
      </c>
      <c r="G25" s="156">
        <v>9943</v>
      </c>
      <c r="H25" s="156">
        <v>8442</v>
      </c>
      <c r="I25" s="586" t="s">
        <v>297</v>
      </c>
    </row>
    <row r="26" spans="1:9" ht="13.5" customHeight="1">
      <c r="A26" s="587" t="s">
        <v>177</v>
      </c>
      <c r="B26" s="155">
        <v>1442</v>
      </c>
      <c r="C26" s="156">
        <v>1410</v>
      </c>
      <c r="D26" s="156">
        <v>33</v>
      </c>
      <c r="E26" s="156">
        <v>33</v>
      </c>
      <c r="F26" s="44">
        <v>214</v>
      </c>
      <c r="G26" s="310" t="s">
        <v>121</v>
      </c>
      <c r="H26" s="310" t="s">
        <v>121</v>
      </c>
      <c r="I26" s="157" t="s">
        <v>296</v>
      </c>
    </row>
    <row r="27" spans="1:9" ht="13.5" customHeight="1">
      <c r="A27" s="588" t="s">
        <v>140</v>
      </c>
      <c r="B27" s="159">
        <v>448</v>
      </c>
      <c r="C27" s="160">
        <v>446</v>
      </c>
      <c r="D27" s="160">
        <v>3</v>
      </c>
      <c r="E27" s="160">
        <v>3</v>
      </c>
      <c r="F27" s="238">
        <v>281</v>
      </c>
      <c r="G27" s="323" t="s">
        <v>121</v>
      </c>
      <c r="H27" s="323" t="s">
        <v>121</v>
      </c>
      <c r="I27" s="161"/>
    </row>
    <row r="28" spans="1:9" ht="13.5" customHeight="1">
      <c r="A28" s="138" t="s">
        <v>15</v>
      </c>
      <c r="B28" s="162"/>
      <c r="C28" s="163"/>
      <c r="D28" s="163"/>
      <c r="E28" s="164">
        <f>SUM(E18:E27)</f>
        <v>1642</v>
      </c>
      <c r="F28" s="165"/>
      <c r="G28" s="164">
        <v>18650</v>
      </c>
      <c r="H28" s="164">
        <f>SUM(H18:H27)</f>
        <v>13575</v>
      </c>
      <c r="I28" s="166"/>
    </row>
    <row r="29" ht="10.5">
      <c r="A29" s="121" t="s">
        <v>60</v>
      </c>
    </row>
    <row r="30" ht="10.5">
      <c r="A30" s="121" t="s">
        <v>62</v>
      </c>
    </row>
    <row r="31" ht="10.5">
      <c r="A31" s="121" t="s">
        <v>49</v>
      </c>
    </row>
    <row r="32" ht="10.5">
      <c r="A32" s="121" t="s">
        <v>48</v>
      </c>
    </row>
    <row r="33" ht="9.75" customHeight="1"/>
    <row r="34" ht="14.25">
      <c r="A34" s="133" t="s">
        <v>13</v>
      </c>
    </row>
    <row r="35" spans="9:10" ht="10.5">
      <c r="I35" s="122" t="s">
        <v>12</v>
      </c>
      <c r="J35" s="122"/>
    </row>
    <row r="36" spans="1:9" ht="13.5" customHeight="1">
      <c r="A36" s="789" t="s">
        <v>14</v>
      </c>
      <c r="B36" s="791" t="s">
        <v>43</v>
      </c>
      <c r="C36" s="793" t="s">
        <v>44</v>
      </c>
      <c r="D36" s="793" t="s">
        <v>45</v>
      </c>
      <c r="E36" s="799" t="s">
        <v>46</v>
      </c>
      <c r="F36" s="793" t="s">
        <v>55</v>
      </c>
      <c r="G36" s="793" t="s">
        <v>11</v>
      </c>
      <c r="H36" s="799" t="s">
        <v>42</v>
      </c>
      <c r="I36" s="797" t="s">
        <v>8</v>
      </c>
    </row>
    <row r="37" spans="1:9" ht="13.5" customHeight="1" thickBot="1">
      <c r="A37" s="790"/>
      <c r="B37" s="792"/>
      <c r="C37" s="794"/>
      <c r="D37" s="794"/>
      <c r="E37" s="800"/>
      <c r="F37" s="805"/>
      <c r="G37" s="805"/>
      <c r="H37" s="801"/>
      <c r="I37" s="798"/>
    </row>
    <row r="38" spans="1:9" ht="20.25" customHeight="1" thickTop="1">
      <c r="A38" s="589" t="s">
        <v>295</v>
      </c>
      <c r="B38" s="146">
        <v>1744</v>
      </c>
      <c r="C38" s="147">
        <v>1609</v>
      </c>
      <c r="D38" s="147">
        <v>135</v>
      </c>
      <c r="E38" s="147">
        <v>135</v>
      </c>
      <c r="F38" s="147">
        <v>109</v>
      </c>
      <c r="G38" s="147">
        <v>3910</v>
      </c>
      <c r="H38" s="147">
        <v>266</v>
      </c>
      <c r="I38" s="167" t="s">
        <v>294</v>
      </c>
    </row>
    <row r="39" spans="1:9" ht="20.25" customHeight="1">
      <c r="A39" s="590" t="s">
        <v>293</v>
      </c>
      <c r="B39" s="293">
        <v>1</v>
      </c>
      <c r="C39" s="294">
        <v>1</v>
      </c>
      <c r="D39" s="294">
        <v>0</v>
      </c>
      <c r="E39" s="294">
        <v>0</v>
      </c>
      <c r="F39" s="294">
        <v>0</v>
      </c>
      <c r="G39" s="310" t="s">
        <v>121</v>
      </c>
      <c r="H39" s="310" t="s">
        <v>121</v>
      </c>
      <c r="I39" s="234"/>
    </row>
    <row r="40" spans="1:9" ht="20.25" customHeight="1">
      <c r="A40" s="591" t="s">
        <v>292</v>
      </c>
      <c r="B40" s="293">
        <v>29</v>
      </c>
      <c r="C40" s="294">
        <v>27</v>
      </c>
      <c r="D40" s="294">
        <v>2</v>
      </c>
      <c r="E40" s="294">
        <v>2</v>
      </c>
      <c r="F40" s="310" t="s">
        <v>121</v>
      </c>
      <c r="G40" s="310" t="s">
        <v>121</v>
      </c>
      <c r="H40" s="310" t="s">
        <v>121</v>
      </c>
      <c r="I40" s="234"/>
    </row>
    <row r="41" spans="1:9" ht="20.25" customHeight="1">
      <c r="A41" s="591" t="s">
        <v>291</v>
      </c>
      <c r="B41" s="293">
        <v>10</v>
      </c>
      <c r="C41" s="294">
        <v>10</v>
      </c>
      <c r="D41" s="294">
        <v>0</v>
      </c>
      <c r="E41" s="294">
        <v>0</v>
      </c>
      <c r="F41" s="168">
        <v>0</v>
      </c>
      <c r="G41" s="310" t="s">
        <v>73</v>
      </c>
      <c r="H41" s="310" t="s">
        <v>121</v>
      </c>
      <c r="I41" s="234" t="s">
        <v>290</v>
      </c>
    </row>
    <row r="42" spans="1:9" ht="20.25" customHeight="1">
      <c r="A42" s="592" t="s">
        <v>289</v>
      </c>
      <c r="B42" s="293">
        <v>4</v>
      </c>
      <c r="C42" s="294">
        <v>2</v>
      </c>
      <c r="D42" s="294">
        <v>2</v>
      </c>
      <c r="E42" s="294">
        <v>2</v>
      </c>
      <c r="F42" s="310" t="s">
        <v>121</v>
      </c>
      <c r="G42" s="310" t="s">
        <v>121</v>
      </c>
      <c r="H42" s="310" t="s">
        <v>121</v>
      </c>
      <c r="I42" s="234"/>
    </row>
    <row r="43" spans="1:9" ht="13.5" customHeight="1">
      <c r="A43" s="593" t="s">
        <v>288</v>
      </c>
      <c r="B43" s="293">
        <v>2113</v>
      </c>
      <c r="C43" s="294">
        <v>2013</v>
      </c>
      <c r="D43" s="294">
        <v>100</v>
      </c>
      <c r="E43" s="294">
        <v>100</v>
      </c>
      <c r="F43" s="294">
        <v>216</v>
      </c>
      <c r="G43" s="294">
        <v>646</v>
      </c>
      <c r="H43" s="294">
        <v>136</v>
      </c>
      <c r="I43" s="234" t="s">
        <v>287</v>
      </c>
    </row>
    <row r="44" spans="1:9" ht="13.5" customHeight="1">
      <c r="A44" s="594" t="s">
        <v>286</v>
      </c>
      <c r="B44" s="293">
        <v>12495</v>
      </c>
      <c r="C44" s="294">
        <v>12228</v>
      </c>
      <c r="D44" s="294">
        <v>267</v>
      </c>
      <c r="E44" s="294">
        <v>267</v>
      </c>
      <c r="F44" s="168">
        <v>3040</v>
      </c>
      <c r="G44" s="310" t="s">
        <v>121</v>
      </c>
      <c r="H44" s="310" t="s">
        <v>121</v>
      </c>
      <c r="I44" s="234" t="s">
        <v>285</v>
      </c>
    </row>
    <row r="45" spans="1:9" ht="13.5" customHeight="1">
      <c r="A45" s="593" t="s">
        <v>284</v>
      </c>
      <c r="B45" s="293">
        <v>66</v>
      </c>
      <c r="C45" s="294">
        <v>64</v>
      </c>
      <c r="D45" s="294">
        <v>2</v>
      </c>
      <c r="E45" s="294">
        <v>2</v>
      </c>
      <c r="F45" s="310" t="s">
        <v>121</v>
      </c>
      <c r="G45" s="310" t="s">
        <v>121</v>
      </c>
      <c r="H45" s="310" t="s">
        <v>121</v>
      </c>
      <c r="I45" s="234"/>
    </row>
    <row r="46" spans="1:9" ht="13.5" customHeight="1">
      <c r="A46" s="593" t="s">
        <v>154</v>
      </c>
      <c r="B46" s="293">
        <v>473</v>
      </c>
      <c r="C46" s="294">
        <v>464</v>
      </c>
      <c r="D46" s="294">
        <v>9</v>
      </c>
      <c r="E46" s="294">
        <v>839</v>
      </c>
      <c r="F46" s="310" t="s">
        <v>121</v>
      </c>
      <c r="G46" s="310" t="s">
        <v>121</v>
      </c>
      <c r="H46" s="310" t="s">
        <v>121</v>
      </c>
      <c r="I46" s="234" t="s">
        <v>89</v>
      </c>
    </row>
    <row r="47" spans="1:9" ht="20.25" customHeight="1">
      <c r="A47" s="595" t="s">
        <v>283</v>
      </c>
      <c r="B47" s="293">
        <v>119</v>
      </c>
      <c r="C47" s="294">
        <v>103</v>
      </c>
      <c r="D47" s="294">
        <v>16</v>
      </c>
      <c r="E47" s="294">
        <v>16</v>
      </c>
      <c r="F47" s="310" t="s">
        <v>121</v>
      </c>
      <c r="G47" s="311" t="s">
        <v>121</v>
      </c>
      <c r="H47" s="311" t="s">
        <v>121</v>
      </c>
      <c r="I47" s="234"/>
    </row>
    <row r="48" spans="1:9" ht="20.25" customHeight="1">
      <c r="A48" s="592" t="s">
        <v>282</v>
      </c>
      <c r="B48" s="293">
        <v>262</v>
      </c>
      <c r="C48" s="294">
        <v>234</v>
      </c>
      <c r="D48" s="294">
        <v>28</v>
      </c>
      <c r="E48" s="294">
        <v>28</v>
      </c>
      <c r="F48" s="310" t="s">
        <v>121</v>
      </c>
      <c r="G48" s="311" t="s">
        <v>121</v>
      </c>
      <c r="H48" s="311" t="s">
        <v>121</v>
      </c>
      <c r="I48" s="234"/>
    </row>
    <row r="49" spans="1:9" ht="20.25" customHeight="1">
      <c r="A49" s="596" t="s">
        <v>281</v>
      </c>
      <c r="B49" s="159">
        <v>190840</v>
      </c>
      <c r="C49" s="160">
        <v>184041</v>
      </c>
      <c r="D49" s="160">
        <v>6799</v>
      </c>
      <c r="E49" s="160">
        <v>6799</v>
      </c>
      <c r="F49" s="176">
        <v>1283</v>
      </c>
      <c r="G49" s="323" t="s">
        <v>121</v>
      </c>
      <c r="H49" s="323" t="s">
        <v>121</v>
      </c>
      <c r="I49" s="161" t="s">
        <v>280</v>
      </c>
    </row>
    <row r="50" spans="1:9" ht="13.5" customHeight="1">
      <c r="A50" s="138" t="s">
        <v>16</v>
      </c>
      <c r="B50" s="162"/>
      <c r="C50" s="163"/>
      <c r="D50" s="163"/>
      <c r="E50" s="164">
        <v>7361</v>
      </c>
      <c r="F50" s="165"/>
      <c r="G50" s="164">
        <f>SUM(G38:G49)</f>
        <v>4556</v>
      </c>
      <c r="H50" s="164">
        <f>SUM(H38:H49)</f>
        <v>402</v>
      </c>
      <c r="I50" s="174"/>
    </row>
    <row r="51" ht="9.75" customHeight="1">
      <c r="A51" s="175"/>
    </row>
    <row r="52" ht="14.25">
      <c r="A52" s="133" t="s">
        <v>56</v>
      </c>
    </row>
    <row r="53" ht="10.5">
      <c r="J53" s="122" t="s">
        <v>12</v>
      </c>
    </row>
    <row r="54" spans="1:10" ht="13.5" customHeight="1">
      <c r="A54" s="795" t="s">
        <v>17</v>
      </c>
      <c r="B54" s="791" t="s">
        <v>19</v>
      </c>
      <c r="C54" s="793" t="s">
        <v>47</v>
      </c>
      <c r="D54" s="793" t="s">
        <v>20</v>
      </c>
      <c r="E54" s="793" t="s">
        <v>21</v>
      </c>
      <c r="F54" s="793" t="s">
        <v>22</v>
      </c>
      <c r="G54" s="799" t="s">
        <v>23</v>
      </c>
      <c r="H54" s="799" t="s">
        <v>24</v>
      </c>
      <c r="I54" s="799" t="s">
        <v>59</v>
      </c>
      <c r="J54" s="797" t="s">
        <v>8</v>
      </c>
    </row>
    <row r="55" spans="1:10" ht="13.5" customHeight="1" thickBot="1">
      <c r="A55" s="796"/>
      <c r="B55" s="792"/>
      <c r="C55" s="794"/>
      <c r="D55" s="794"/>
      <c r="E55" s="794"/>
      <c r="F55" s="794"/>
      <c r="G55" s="800"/>
      <c r="H55" s="800"/>
      <c r="I55" s="801"/>
      <c r="J55" s="798"/>
    </row>
    <row r="56" spans="1:10" ht="13.5" customHeight="1" thickTop="1">
      <c r="A56" s="134" t="s">
        <v>279</v>
      </c>
      <c r="B56" s="146">
        <v>-0.1</v>
      </c>
      <c r="C56" s="147">
        <v>54</v>
      </c>
      <c r="D56" s="147">
        <v>5</v>
      </c>
      <c r="E56" s="310" t="s">
        <v>121</v>
      </c>
      <c r="F56" s="311" t="s">
        <v>121</v>
      </c>
      <c r="G56" s="147">
        <v>603</v>
      </c>
      <c r="H56" s="311" t="s">
        <v>121</v>
      </c>
      <c r="I56" s="311" t="s">
        <v>121</v>
      </c>
      <c r="J56" s="149"/>
    </row>
    <row r="57" spans="1:10" ht="13.5" customHeight="1">
      <c r="A57" s="154" t="s">
        <v>278</v>
      </c>
      <c r="B57" s="155">
        <v>16</v>
      </c>
      <c r="C57" s="156">
        <v>49</v>
      </c>
      <c r="D57" s="156">
        <v>14</v>
      </c>
      <c r="E57" s="310" t="s">
        <v>121</v>
      </c>
      <c r="F57" s="311" t="s">
        <v>121</v>
      </c>
      <c r="G57" s="311" t="s">
        <v>121</v>
      </c>
      <c r="H57" s="311" t="s">
        <v>121</v>
      </c>
      <c r="I57" s="311" t="s">
        <v>121</v>
      </c>
      <c r="J57" s="157"/>
    </row>
    <row r="58" spans="1:10" ht="13.5" customHeight="1">
      <c r="A58" s="154" t="s">
        <v>277</v>
      </c>
      <c r="B58" s="159">
        <v>-190</v>
      </c>
      <c r="C58" s="160">
        <v>298</v>
      </c>
      <c r="D58" s="160">
        <v>13</v>
      </c>
      <c r="E58" s="160">
        <v>31</v>
      </c>
      <c r="F58" s="323" t="s">
        <v>121</v>
      </c>
      <c r="G58" s="323" t="s">
        <v>121</v>
      </c>
      <c r="H58" s="323" t="s">
        <v>121</v>
      </c>
      <c r="I58" s="323" t="s">
        <v>121</v>
      </c>
      <c r="J58" s="161"/>
    </row>
    <row r="59" spans="1:10" ht="13.5" customHeight="1">
      <c r="A59" s="177" t="s">
        <v>18</v>
      </c>
      <c r="B59" s="178"/>
      <c r="C59" s="165"/>
      <c r="D59" s="164">
        <f>SUM(D56:D58)</f>
        <v>32</v>
      </c>
      <c r="E59" s="164">
        <f>SUM(E56:E58)</f>
        <v>31</v>
      </c>
      <c r="F59" s="245" t="s">
        <v>121</v>
      </c>
      <c r="G59" s="164">
        <f>SUM(G56:G58)</f>
        <v>603</v>
      </c>
      <c r="H59" s="245" t="s">
        <v>121</v>
      </c>
      <c r="I59" s="245" t="s">
        <v>121</v>
      </c>
      <c r="J59" s="166"/>
    </row>
    <row r="60" ht="10.5">
      <c r="A60" s="121" t="s">
        <v>61</v>
      </c>
    </row>
    <row r="61" ht="9.75" customHeight="1"/>
    <row r="62" ht="14.25">
      <c r="A62" s="133" t="s">
        <v>39</v>
      </c>
    </row>
    <row r="63" ht="10.5">
      <c r="D63" s="122" t="s">
        <v>12</v>
      </c>
    </row>
    <row r="64" spans="1:4" ht="21.75" thickBot="1">
      <c r="A64" s="179" t="s">
        <v>34</v>
      </c>
      <c r="B64" s="180" t="s">
        <v>69</v>
      </c>
      <c r="C64" s="181" t="s">
        <v>70</v>
      </c>
      <c r="D64" s="182" t="s">
        <v>50</v>
      </c>
    </row>
    <row r="65" spans="1:4" ht="13.5" customHeight="1" thickTop="1">
      <c r="A65" s="183" t="s">
        <v>35</v>
      </c>
      <c r="B65" s="146">
        <v>836</v>
      </c>
      <c r="C65" s="147">
        <v>839</v>
      </c>
      <c r="D65" s="167">
        <f>C65-B65</f>
        <v>3</v>
      </c>
    </row>
    <row r="66" spans="1:4" ht="13.5" customHeight="1">
      <c r="A66" s="184" t="s">
        <v>36</v>
      </c>
      <c r="B66" s="155">
        <v>129</v>
      </c>
      <c r="C66" s="156">
        <v>129</v>
      </c>
      <c r="D66" s="157">
        <f>C66-B66</f>
        <v>0</v>
      </c>
    </row>
    <row r="67" spans="1:4" ht="13.5" customHeight="1">
      <c r="A67" s="185" t="s">
        <v>37</v>
      </c>
      <c r="B67" s="159">
        <v>1332</v>
      </c>
      <c r="C67" s="160">
        <v>1213</v>
      </c>
      <c r="D67" s="161">
        <f>C67-B67</f>
        <v>-119</v>
      </c>
    </row>
    <row r="68" spans="1:4" ht="13.5" customHeight="1">
      <c r="A68" s="186" t="s">
        <v>38</v>
      </c>
      <c r="B68" s="187">
        <v>2298</v>
      </c>
      <c r="C68" s="164">
        <v>2182</v>
      </c>
      <c r="D68" s="166">
        <f>C68-B68</f>
        <v>-116</v>
      </c>
    </row>
    <row r="69" spans="1:4" ht="10.5">
      <c r="A69" s="121" t="s">
        <v>58</v>
      </c>
      <c r="B69" s="188"/>
      <c r="C69" s="188"/>
      <c r="D69" s="188"/>
    </row>
    <row r="70" spans="1:4" ht="9.75" customHeight="1">
      <c r="A70" s="189"/>
      <c r="B70" s="188"/>
      <c r="C70" s="188"/>
      <c r="D70" s="188"/>
    </row>
    <row r="71" ht="14.25">
      <c r="A71" s="133" t="s">
        <v>57</v>
      </c>
    </row>
    <row r="72" ht="10.5" customHeight="1">
      <c r="A72" s="133"/>
    </row>
    <row r="73" spans="1:11" ht="21.75" thickBot="1">
      <c r="A73" s="179" t="s">
        <v>33</v>
      </c>
      <c r="B73" s="180" t="s">
        <v>69</v>
      </c>
      <c r="C73" s="181" t="s">
        <v>70</v>
      </c>
      <c r="D73" s="181" t="s">
        <v>50</v>
      </c>
      <c r="E73" s="190" t="s">
        <v>31</v>
      </c>
      <c r="F73" s="182" t="s">
        <v>32</v>
      </c>
      <c r="G73" s="807" t="s">
        <v>40</v>
      </c>
      <c r="H73" s="808"/>
      <c r="I73" s="180" t="s">
        <v>69</v>
      </c>
      <c r="J73" s="181" t="s">
        <v>70</v>
      </c>
      <c r="K73" s="182" t="s">
        <v>50</v>
      </c>
    </row>
    <row r="74" spans="1:11" ht="13.5" customHeight="1" thickTop="1">
      <c r="A74" s="183" t="s">
        <v>25</v>
      </c>
      <c r="B74" s="191">
        <v>5.4</v>
      </c>
      <c r="C74" s="192">
        <v>5.19</v>
      </c>
      <c r="D74" s="597">
        <f aca="true" t="shared" si="0" ref="D74:D79">C74-B74</f>
        <v>-0.20999999999999996</v>
      </c>
      <c r="E74" s="598">
        <v>-14.54</v>
      </c>
      <c r="F74" s="194">
        <v>-20</v>
      </c>
      <c r="G74" s="841" t="s">
        <v>276</v>
      </c>
      <c r="H74" s="852"/>
      <c r="I74" s="195" t="s">
        <v>121</v>
      </c>
      <c r="J74" s="196" t="s">
        <v>121</v>
      </c>
      <c r="K74" s="197" t="s">
        <v>121</v>
      </c>
    </row>
    <row r="75" spans="1:11" ht="13.5" customHeight="1">
      <c r="A75" s="184" t="s">
        <v>26</v>
      </c>
      <c r="B75" s="198">
        <v>29.64</v>
      </c>
      <c r="C75" s="199">
        <v>33.5</v>
      </c>
      <c r="D75" s="199">
        <f>C75-B75</f>
        <v>3.8599999999999994</v>
      </c>
      <c r="E75" s="200">
        <v>-19.54</v>
      </c>
      <c r="F75" s="201">
        <v>-40</v>
      </c>
      <c r="G75" s="802" t="s">
        <v>275</v>
      </c>
      <c r="H75" s="851"/>
      <c r="I75" s="198" t="s">
        <v>121</v>
      </c>
      <c r="J75" s="202" t="s">
        <v>73</v>
      </c>
      <c r="K75" s="203" t="s">
        <v>121</v>
      </c>
    </row>
    <row r="76" spans="1:11" ht="13.5" customHeight="1">
      <c r="A76" s="184" t="s">
        <v>27</v>
      </c>
      <c r="B76" s="204">
        <v>15.6</v>
      </c>
      <c r="C76" s="202">
        <v>14.9</v>
      </c>
      <c r="D76" s="202">
        <f>C76-B76</f>
        <v>-0.6999999999999993</v>
      </c>
      <c r="E76" s="205">
        <v>25</v>
      </c>
      <c r="F76" s="206">
        <v>35</v>
      </c>
      <c r="G76" s="802" t="s">
        <v>274</v>
      </c>
      <c r="H76" s="851"/>
      <c r="I76" s="198" t="s">
        <v>121</v>
      </c>
      <c r="J76" s="202" t="s">
        <v>121</v>
      </c>
      <c r="K76" s="203" t="s">
        <v>121</v>
      </c>
    </row>
    <row r="77" spans="1:11" ht="13.5" customHeight="1">
      <c r="A77" s="184" t="s">
        <v>28</v>
      </c>
      <c r="B77" s="207">
        <v>125.3</v>
      </c>
      <c r="C77" s="202">
        <v>121.2</v>
      </c>
      <c r="D77" s="202">
        <f t="shared" si="0"/>
        <v>-4.099999999999994</v>
      </c>
      <c r="E77" s="205">
        <v>350</v>
      </c>
      <c r="F77" s="208"/>
      <c r="G77" s="802" t="s">
        <v>273</v>
      </c>
      <c r="H77" s="851"/>
      <c r="I77" s="198" t="s">
        <v>121</v>
      </c>
      <c r="J77" s="202" t="s">
        <v>121</v>
      </c>
      <c r="K77" s="203" t="s">
        <v>121</v>
      </c>
    </row>
    <row r="78" spans="1:11" ht="13.5" customHeight="1">
      <c r="A78" s="184" t="s">
        <v>29</v>
      </c>
      <c r="B78" s="209">
        <v>0.61</v>
      </c>
      <c r="C78" s="199">
        <v>0.61</v>
      </c>
      <c r="D78" s="199">
        <f t="shared" si="0"/>
        <v>0</v>
      </c>
      <c r="E78" s="210"/>
      <c r="F78" s="211"/>
      <c r="G78" s="802" t="s">
        <v>272</v>
      </c>
      <c r="H78" s="851"/>
      <c r="I78" s="198" t="s">
        <v>121</v>
      </c>
      <c r="J78" s="202" t="s">
        <v>121</v>
      </c>
      <c r="K78" s="203" t="s">
        <v>121</v>
      </c>
    </row>
    <row r="79" spans="1:11" ht="13.5" customHeight="1">
      <c r="A79" s="212" t="s">
        <v>30</v>
      </c>
      <c r="B79" s="213">
        <v>99.9</v>
      </c>
      <c r="C79" s="214">
        <v>99.1</v>
      </c>
      <c r="D79" s="214">
        <f t="shared" si="0"/>
        <v>-0.8000000000000114</v>
      </c>
      <c r="E79" s="215"/>
      <c r="F79" s="216"/>
      <c r="G79" s="839"/>
      <c r="H79" s="840"/>
      <c r="I79" s="217"/>
      <c r="J79" s="214"/>
      <c r="K79" s="218"/>
    </row>
    <row r="80" ht="10.5">
      <c r="A80" s="121" t="s">
        <v>64</v>
      </c>
    </row>
    <row r="81" ht="10.5">
      <c r="A81" s="121" t="s">
        <v>65</v>
      </c>
    </row>
    <row r="82" ht="10.5">
      <c r="A82" s="121" t="s">
        <v>63</v>
      </c>
    </row>
    <row r="83" ht="10.5" customHeight="1">
      <c r="A83" s="121" t="s">
        <v>68</v>
      </c>
    </row>
  </sheetData>
  <sheetProtection/>
  <mergeCells count="43">
    <mergeCell ref="A36:A37"/>
    <mergeCell ref="B36:B37"/>
    <mergeCell ref="C36:C37"/>
    <mergeCell ref="A54:A55"/>
    <mergeCell ref="B54:B55"/>
    <mergeCell ref="C54:C55"/>
    <mergeCell ref="D54:D55"/>
    <mergeCell ref="E54:E55"/>
    <mergeCell ref="H54:H55"/>
    <mergeCell ref="J54:J55"/>
    <mergeCell ref="F54:F55"/>
    <mergeCell ref="G54:G55"/>
    <mergeCell ref="I54:I55"/>
    <mergeCell ref="I16:I17"/>
    <mergeCell ref="D8:D9"/>
    <mergeCell ref="F16:F17"/>
    <mergeCell ref="H36:H37"/>
    <mergeCell ref="I36:I37"/>
    <mergeCell ref="G36:G37"/>
    <mergeCell ref="F36:F37"/>
    <mergeCell ref="D36:D37"/>
    <mergeCell ref="E36:E37"/>
    <mergeCell ref="G16:G17"/>
    <mergeCell ref="C8:C9"/>
    <mergeCell ref="D16:D17"/>
    <mergeCell ref="E16:E17"/>
    <mergeCell ref="E8:E9"/>
    <mergeCell ref="A8:A9"/>
    <mergeCell ref="H8:H9"/>
    <mergeCell ref="A16:A17"/>
    <mergeCell ref="B16:B17"/>
    <mergeCell ref="C16:C17"/>
    <mergeCell ref="B8:B9"/>
    <mergeCell ref="H16:H17"/>
    <mergeCell ref="G8:G9"/>
    <mergeCell ref="F8:F9"/>
    <mergeCell ref="G73:H73"/>
    <mergeCell ref="G79:H79"/>
    <mergeCell ref="G78:H78"/>
    <mergeCell ref="G77:H77"/>
    <mergeCell ref="G76:H76"/>
    <mergeCell ref="G75:H75"/>
    <mergeCell ref="G74:H74"/>
  </mergeCells>
  <printOptions/>
  <pageMargins left="0.4330708661417323" right="0.3937007874015748" top="0.5905511811023623" bottom="0.31496062992125984" header="0.4330708661417323" footer="0.1968503937007874"/>
  <pageSetup horizontalDpi="300" verticalDpi="3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61" max="10" man="1"/>
  </rowBreaks>
  <colBreaks count="1" manualBreakCount="1">
    <brk id="11" max="72" man="1"/>
  </colBreaks>
</worksheet>
</file>

<file path=xl/worksheets/sheet8.xml><?xml version="1.0" encoding="utf-8"?>
<worksheet xmlns="http://schemas.openxmlformats.org/spreadsheetml/2006/main" xmlns:r="http://schemas.openxmlformats.org/officeDocument/2006/relationships">
  <dimension ref="A1:M89"/>
  <sheetViews>
    <sheetView view="pageBreakPreview" zoomScale="130" zoomScaleSheetLayoutView="130" zoomScalePageLayoutView="0" workbookViewId="0" topLeftCell="D67">
      <selection activeCell="I77" sqref="I77"/>
    </sheetView>
  </sheetViews>
  <sheetFormatPr defaultColWidth="9.00390625" defaultRowHeight="13.5" customHeight="1"/>
  <cols>
    <col min="1" max="1" width="20.125" style="4" customWidth="1"/>
    <col min="2" max="10" width="9.00390625" style="4" customWidth="1"/>
    <col min="11" max="11" width="7.125" style="4" customWidth="1"/>
    <col min="12" max="16384" width="9.00390625" style="4" customWidth="1"/>
  </cols>
  <sheetData>
    <row r="1" spans="1:13" ht="21" customHeight="1">
      <c r="A1" s="1" t="s">
        <v>67</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410</v>
      </c>
      <c r="B4" s="7"/>
      <c r="G4" s="8" t="s">
        <v>51</v>
      </c>
      <c r="H4" s="9" t="s">
        <v>52</v>
      </c>
      <c r="I4" s="10" t="s">
        <v>53</v>
      </c>
      <c r="J4" s="11" t="s">
        <v>54</v>
      </c>
    </row>
    <row r="5" spans="7:10" ht="13.5" customHeight="1" thickTop="1">
      <c r="G5" s="12">
        <v>5868</v>
      </c>
      <c r="H5" s="13">
        <v>2279</v>
      </c>
      <c r="I5" s="14">
        <v>539</v>
      </c>
      <c r="J5" s="15">
        <f>SUM(G5:I5)</f>
        <v>8686</v>
      </c>
    </row>
    <row r="6" ht="14.25">
      <c r="A6" s="16" t="s">
        <v>2</v>
      </c>
    </row>
    <row r="7" spans="8:9" ht="10.5">
      <c r="H7" s="5"/>
      <c r="I7" s="5" t="s">
        <v>12</v>
      </c>
    </row>
    <row r="8" spans="1:9" ht="13.5" customHeight="1">
      <c r="A8" s="819" t="s">
        <v>0</v>
      </c>
      <c r="B8" s="838" t="s">
        <v>3</v>
      </c>
      <c r="C8" s="833" t="s">
        <v>4</v>
      </c>
      <c r="D8" s="833" t="s">
        <v>5</v>
      </c>
      <c r="E8" s="833" t="s">
        <v>6</v>
      </c>
      <c r="F8" s="823" t="s">
        <v>55</v>
      </c>
      <c r="G8" s="833" t="s">
        <v>7</v>
      </c>
      <c r="H8" s="859" t="s">
        <v>8</v>
      </c>
      <c r="I8" s="860"/>
    </row>
    <row r="9" spans="1:9" ht="13.5" customHeight="1" thickBot="1">
      <c r="A9" s="820"/>
      <c r="B9" s="822"/>
      <c r="C9" s="824"/>
      <c r="D9" s="824"/>
      <c r="E9" s="824"/>
      <c r="F9" s="832"/>
      <c r="G9" s="824"/>
      <c r="H9" s="861"/>
      <c r="I9" s="862"/>
    </row>
    <row r="10" spans="1:9" ht="22.5" customHeight="1" thickTop="1">
      <c r="A10" s="17" t="s">
        <v>9</v>
      </c>
      <c r="B10" s="18">
        <v>16009</v>
      </c>
      <c r="C10" s="19">
        <v>14943</v>
      </c>
      <c r="D10" s="224">
        <v>1067</v>
      </c>
      <c r="E10" s="19">
        <v>801</v>
      </c>
      <c r="F10" s="224">
        <v>284</v>
      </c>
      <c r="G10" s="19">
        <v>16304</v>
      </c>
      <c r="H10" s="863" t="s">
        <v>409</v>
      </c>
      <c r="I10" s="864"/>
    </row>
    <row r="11" spans="1:9" ht="13.5" customHeight="1">
      <c r="A11" s="21"/>
      <c r="B11" s="22"/>
      <c r="C11" s="23"/>
      <c r="D11" s="23"/>
      <c r="E11" s="23"/>
      <c r="F11" s="23"/>
      <c r="G11" s="23"/>
      <c r="H11" s="865"/>
      <c r="I11" s="856"/>
    </row>
    <row r="12" spans="1:9" ht="13.5" customHeight="1">
      <c r="A12" s="26"/>
      <c r="B12" s="27"/>
      <c r="C12" s="28"/>
      <c r="D12" s="28"/>
      <c r="E12" s="28"/>
      <c r="F12" s="28"/>
      <c r="G12" s="28"/>
      <c r="H12" s="866"/>
      <c r="I12" s="854"/>
    </row>
    <row r="13" spans="1:9" ht="13.5" customHeight="1">
      <c r="A13" s="30" t="s">
        <v>1</v>
      </c>
      <c r="B13" s="31">
        <v>16009</v>
      </c>
      <c r="C13" s="32">
        <v>14943</v>
      </c>
      <c r="D13" s="32">
        <v>1067</v>
      </c>
      <c r="E13" s="32">
        <v>801</v>
      </c>
      <c r="F13" s="33"/>
      <c r="G13" s="32">
        <v>16304</v>
      </c>
      <c r="H13" s="867"/>
      <c r="I13" s="868"/>
    </row>
    <row r="14" spans="1:8" ht="13.5" customHeight="1">
      <c r="A14" s="35" t="s">
        <v>66</v>
      </c>
      <c r="B14" s="36"/>
      <c r="C14" s="36"/>
      <c r="D14" s="36"/>
      <c r="E14" s="36"/>
      <c r="F14" s="36"/>
      <c r="G14" s="36"/>
      <c r="H14" s="37"/>
    </row>
    <row r="15" ht="9.75" customHeight="1"/>
    <row r="16" ht="14.25">
      <c r="A16" s="16" t="s">
        <v>10</v>
      </c>
    </row>
    <row r="17" spans="9:12" ht="10.5">
      <c r="I17" s="5" t="s">
        <v>12</v>
      </c>
      <c r="K17" s="5"/>
      <c r="L17" s="5"/>
    </row>
    <row r="18" spans="1:9" ht="13.5" customHeight="1">
      <c r="A18" s="819" t="s">
        <v>0</v>
      </c>
      <c r="B18" s="821" t="s">
        <v>43</v>
      </c>
      <c r="C18" s="823" t="s">
        <v>44</v>
      </c>
      <c r="D18" s="823" t="s">
        <v>45</v>
      </c>
      <c r="E18" s="827" t="s">
        <v>46</v>
      </c>
      <c r="F18" s="823" t="s">
        <v>55</v>
      </c>
      <c r="G18" s="823" t="s">
        <v>11</v>
      </c>
      <c r="H18" s="827" t="s">
        <v>41</v>
      </c>
      <c r="I18" s="829" t="s">
        <v>8</v>
      </c>
    </row>
    <row r="19" spans="1:9" ht="13.5" customHeight="1" thickBot="1">
      <c r="A19" s="820"/>
      <c r="B19" s="822"/>
      <c r="C19" s="824"/>
      <c r="D19" s="824"/>
      <c r="E19" s="828"/>
      <c r="F19" s="832"/>
      <c r="G19" s="832"/>
      <c r="H19" s="831"/>
      <c r="I19" s="830"/>
    </row>
    <row r="20" spans="1:9" ht="13.5" customHeight="1" thickTop="1">
      <c r="A20" s="17" t="s">
        <v>384</v>
      </c>
      <c r="B20" s="38">
        <v>939</v>
      </c>
      <c r="C20" s="39">
        <v>939</v>
      </c>
      <c r="D20" s="39">
        <v>0</v>
      </c>
      <c r="E20" s="40">
        <v>1315</v>
      </c>
      <c r="F20" s="40">
        <v>148</v>
      </c>
      <c r="G20" s="40">
        <v>3919</v>
      </c>
      <c r="H20" s="40">
        <v>991</v>
      </c>
      <c r="I20" s="58" t="s">
        <v>89</v>
      </c>
    </row>
    <row r="21" spans="1:9" ht="13.5" customHeight="1">
      <c r="A21" s="17" t="s">
        <v>383</v>
      </c>
      <c r="B21" s="55">
        <v>130</v>
      </c>
      <c r="C21" s="56">
        <v>129</v>
      </c>
      <c r="D21" s="56">
        <v>0</v>
      </c>
      <c r="E21" s="56">
        <v>0</v>
      </c>
      <c r="F21" s="56">
        <v>99</v>
      </c>
      <c r="G21" s="56">
        <v>1175</v>
      </c>
      <c r="H21" s="56">
        <v>1127</v>
      </c>
      <c r="I21" s="58"/>
    </row>
    <row r="22" spans="1:9" ht="13.5" customHeight="1">
      <c r="A22" s="17" t="s">
        <v>382</v>
      </c>
      <c r="B22" s="55">
        <v>1898</v>
      </c>
      <c r="C22" s="56">
        <v>1897</v>
      </c>
      <c r="D22" s="56">
        <v>1</v>
      </c>
      <c r="E22" s="56">
        <v>1</v>
      </c>
      <c r="F22" s="56">
        <v>374</v>
      </c>
      <c r="G22" s="56">
        <v>7648</v>
      </c>
      <c r="H22" s="56">
        <v>3930</v>
      </c>
      <c r="I22" s="58"/>
    </row>
    <row r="23" spans="1:9" ht="13.5" customHeight="1">
      <c r="A23" s="17" t="s">
        <v>408</v>
      </c>
      <c r="B23" s="55">
        <v>14</v>
      </c>
      <c r="C23" s="56">
        <v>14</v>
      </c>
      <c r="D23" s="56">
        <v>0</v>
      </c>
      <c r="E23" s="56">
        <v>0</v>
      </c>
      <c r="F23" s="56">
        <v>11</v>
      </c>
      <c r="G23" s="56">
        <v>142</v>
      </c>
      <c r="H23" s="56">
        <v>115</v>
      </c>
      <c r="I23" s="58"/>
    </row>
    <row r="24" spans="1:9" ht="13.5" customHeight="1">
      <c r="A24" s="17" t="s">
        <v>407</v>
      </c>
      <c r="B24" s="55">
        <v>159</v>
      </c>
      <c r="C24" s="56">
        <v>111</v>
      </c>
      <c r="D24" s="56">
        <v>48</v>
      </c>
      <c r="E24" s="56">
        <v>374</v>
      </c>
      <c r="F24" s="573" t="s">
        <v>114</v>
      </c>
      <c r="G24" s="573" t="s">
        <v>114</v>
      </c>
      <c r="H24" s="573" t="s">
        <v>114</v>
      </c>
      <c r="I24" s="58"/>
    </row>
    <row r="25" spans="1:9" ht="13.5" customHeight="1">
      <c r="A25" s="17" t="s">
        <v>406</v>
      </c>
      <c r="B25" s="55">
        <v>17</v>
      </c>
      <c r="C25" s="56">
        <v>15</v>
      </c>
      <c r="D25" s="56">
        <v>3</v>
      </c>
      <c r="E25" s="56">
        <v>3</v>
      </c>
      <c r="F25" s="573" t="s">
        <v>114</v>
      </c>
      <c r="G25" s="573" t="s">
        <v>114</v>
      </c>
      <c r="H25" s="573" t="s">
        <v>114</v>
      </c>
      <c r="I25" s="58"/>
    </row>
    <row r="26" spans="1:9" ht="13.5" customHeight="1">
      <c r="A26" s="17" t="s">
        <v>405</v>
      </c>
      <c r="B26" s="55">
        <v>3850</v>
      </c>
      <c r="C26" s="56">
        <v>3587</v>
      </c>
      <c r="D26" s="261">
        <v>263</v>
      </c>
      <c r="E26" s="56">
        <v>263</v>
      </c>
      <c r="F26" s="56">
        <v>441</v>
      </c>
      <c r="G26" s="573" t="s">
        <v>114</v>
      </c>
      <c r="H26" s="573" t="s">
        <v>114</v>
      </c>
      <c r="I26" s="58" t="s">
        <v>404</v>
      </c>
    </row>
    <row r="27" spans="1:9" ht="13.5" customHeight="1">
      <c r="A27" s="21" t="s">
        <v>403</v>
      </c>
      <c r="B27" s="42">
        <v>2287</v>
      </c>
      <c r="C27" s="43">
        <v>2279</v>
      </c>
      <c r="D27" s="44">
        <v>8</v>
      </c>
      <c r="E27" s="43">
        <v>8</v>
      </c>
      <c r="F27" s="43">
        <v>451</v>
      </c>
      <c r="G27" s="381" t="s">
        <v>114</v>
      </c>
      <c r="H27" s="381" t="s">
        <v>114</v>
      </c>
      <c r="I27" s="58" t="s">
        <v>402</v>
      </c>
    </row>
    <row r="28" spans="1:9" ht="13.5" customHeight="1">
      <c r="A28" s="21" t="s">
        <v>401</v>
      </c>
      <c r="B28" s="42">
        <v>24</v>
      </c>
      <c r="C28" s="43">
        <v>24</v>
      </c>
      <c r="D28" s="43">
        <v>0</v>
      </c>
      <c r="E28" s="43">
        <v>0</v>
      </c>
      <c r="F28" s="43">
        <v>11</v>
      </c>
      <c r="G28" s="381" t="s">
        <v>114</v>
      </c>
      <c r="H28" s="381" t="s">
        <v>114</v>
      </c>
      <c r="I28" s="47"/>
    </row>
    <row r="29" spans="1:9" ht="13.5" customHeight="1">
      <c r="A29" s="230" t="s">
        <v>400</v>
      </c>
      <c r="B29" s="455">
        <v>41</v>
      </c>
      <c r="C29" s="456">
        <v>35</v>
      </c>
      <c r="D29" s="456">
        <v>5</v>
      </c>
      <c r="E29" s="456">
        <v>5</v>
      </c>
      <c r="F29" s="456">
        <v>3</v>
      </c>
      <c r="G29" s="546" t="s">
        <v>114</v>
      </c>
      <c r="H29" s="546" t="s">
        <v>114</v>
      </c>
      <c r="I29" s="457" t="s">
        <v>399</v>
      </c>
    </row>
    <row r="30" spans="1:9" ht="13.5" customHeight="1">
      <c r="A30" s="26" t="s">
        <v>398</v>
      </c>
      <c r="B30" s="59">
        <v>392</v>
      </c>
      <c r="C30" s="60">
        <v>384</v>
      </c>
      <c r="D30" s="60">
        <v>8</v>
      </c>
      <c r="E30" s="60">
        <v>8</v>
      </c>
      <c r="F30" s="60">
        <v>89</v>
      </c>
      <c r="G30" s="323" t="s">
        <v>114</v>
      </c>
      <c r="H30" s="323" t="s">
        <v>114</v>
      </c>
      <c r="I30" s="78"/>
    </row>
    <row r="31" spans="1:9" ht="13.5" customHeight="1">
      <c r="A31" s="30" t="s">
        <v>15</v>
      </c>
      <c r="B31" s="48"/>
      <c r="C31" s="49"/>
      <c r="D31" s="49"/>
      <c r="E31" s="50">
        <f>SUM(E20:E30)</f>
        <v>1977</v>
      </c>
      <c r="F31" s="51"/>
      <c r="G31" s="50">
        <f>SUM(G20:G30)</f>
        <v>12884</v>
      </c>
      <c r="H31" s="50">
        <f>SUM(H20:H30)</f>
        <v>6163</v>
      </c>
      <c r="I31" s="52"/>
    </row>
    <row r="32" ht="10.5">
      <c r="A32" s="4" t="s">
        <v>60</v>
      </c>
    </row>
    <row r="33" ht="10.5">
      <c r="A33" s="4" t="s">
        <v>62</v>
      </c>
    </row>
    <row r="34" ht="10.5">
      <c r="A34" s="4" t="s">
        <v>49</v>
      </c>
    </row>
    <row r="35" ht="10.5">
      <c r="A35" s="4" t="s">
        <v>48</v>
      </c>
    </row>
    <row r="36" ht="9.75" customHeight="1"/>
    <row r="37" ht="14.25">
      <c r="A37" s="16" t="s">
        <v>13</v>
      </c>
    </row>
    <row r="38" spans="9:10" ht="10.5">
      <c r="I38" s="5" t="s">
        <v>12</v>
      </c>
      <c r="J38" s="5"/>
    </row>
    <row r="39" spans="1:9" ht="13.5" customHeight="1">
      <c r="A39" s="819" t="s">
        <v>14</v>
      </c>
      <c r="B39" s="821" t="s">
        <v>43</v>
      </c>
      <c r="C39" s="823" t="s">
        <v>44</v>
      </c>
      <c r="D39" s="823" t="s">
        <v>45</v>
      </c>
      <c r="E39" s="827" t="s">
        <v>46</v>
      </c>
      <c r="F39" s="823" t="s">
        <v>55</v>
      </c>
      <c r="G39" s="823" t="s">
        <v>11</v>
      </c>
      <c r="H39" s="827" t="s">
        <v>42</v>
      </c>
      <c r="I39" s="829" t="s">
        <v>8</v>
      </c>
    </row>
    <row r="40" spans="1:9" ht="13.5" customHeight="1" thickBot="1">
      <c r="A40" s="820"/>
      <c r="B40" s="822"/>
      <c r="C40" s="824"/>
      <c r="D40" s="824"/>
      <c r="E40" s="828"/>
      <c r="F40" s="832"/>
      <c r="G40" s="832"/>
      <c r="H40" s="831"/>
      <c r="I40" s="830"/>
    </row>
    <row r="41" spans="1:9" ht="13.5" customHeight="1" thickTop="1">
      <c r="A41" s="17" t="s">
        <v>397</v>
      </c>
      <c r="B41" s="38">
        <v>14</v>
      </c>
      <c r="C41" s="39">
        <v>12</v>
      </c>
      <c r="D41" s="39">
        <v>1</v>
      </c>
      <c r="E41" s="39">
        <v>1</v>
      </c>
      <c r="F41" s="380" t="s">
        <v>114</v>
      </c>
      <c r="G41" s="380" t="s">
        <v>114</v>
      </c>
      <c r="H41" s="380" t="s">
        <v>114</v>
      </c>
      <c r="I41" s="54"/>
    </row>
    <row r="42" spans="1:9" ht="13.5" customHeight="1">
      <c r="A42" s="21" t="s">
        <v>90</v>
      </c>
      <c r="B42" s="42">
        <v>66</v>
      </c>
      <c r="C42" s="43">
        <v>64</v>
      </c>
      <c r="D42" s="43">
        <v>2</v>
      </c>
      <c r="E42" s="43">
        <v>2</v>
      </c>
      <c r="F42" s="381" t="s">
        <v>114</v>
      </c>
      <c r="G42" s="381" t="s">
        <v>114</v>
      </c>
      <c r="H42" s="381" t="s">
        <v>114</v>
      </c>
      <c r="I42" s="47"/>
    </row>
    <row r="43" spans="1:9" ht="13.5" customHeight="1">
      <c r="A43" s="21" t="s">
        <v>155</v>
      </c>
      <c r="B43" s="42">
        <v>12495</v>
      </c>
      <c r="C43" s="43">
        <v>12228</v>
      </c>
      <c r="D43" s="43">
        <v>267</v>
      </c>
      <c r="E43" s="43">
        <v>267</v>
      </c>
      <c r="F43" s="241">
        <v>3040</v>
      </c>
      <c r="G43" s="381" t="s">
        <v>114</v>
      </c>
      <c r="H43" s="381" t="s">
        <v>114</v>
      </c>
      <c r="I43" s="47" t="s">
        <v>396</v>
      </c>
    </row>
    <row r="44" spans="1:9" ht="23.25" customHeight="1">
      <c r="A44" s="574" t="s">
        <v>395</v>
      </c>
      <c r="B44" s="42">
        <v>260</v>
      </c>
      <c r="C44" s="43">
        <v>258</v>
      </c>
      <c r="D44" s="43">
        <v>2</v>
      </c>
      <c r="E44" s="43">
        <v>2</v>
      </c>
      <c r="F44" s="381" t="s">
        <v>114</v>
      </c>
      <c r="G44" s="381" t="s">
        <v>114</v>
      </c>
      <c r="H44" s="381" t="s">
        <v>114</v>
      </c>
      <c r="I44" s="47"/>
    </row>
    <row r="45" spans="1:9" ht="31.5">
      <c r="A45" s="574" t="s">
        <v>394</v>
      </c>
      <c r="B45" s="42">
        <v>1</v>
      </c>
      <c r="C45" s="43">
        <v>1</v>
      </c>
      <c r="D45" s="43">
        <v>0</v>
      </c>
      <c r="E45" s="43">
        <v>0</v>
      </c>
      <c r="F45" s="381" t="s">
        <v>114</v>
      </c>
      <c r="G45" s="381" t="s">
        <v>114</v>
      </c>
      <c r="H45" s="381" t="s">
        <v>114</v>
      </c>
      <c r="I45" s="47"/>
    </row>
    <row r="46" spans="1:9" ht="30.75" customHeight="1">
      <c r="A46" s="574" t="s">
        <v>393</v>
      </c>
      <c r="B46" s="42">
        <v>19</v>
      </c>
      <c r="C46" s="43">
        <v>18</v>
      </c>
      <c r="D46" s="43">
        <v>0</v>
      </c>
      <c r="E46" s="43">
        <v>0</v>
      </c>
      <c r="F46" s="381" t="s">
        <v>114</v>
      </c>
      <c r="G46" s="381" t="s">
        <v>114</v>
      </c>
      <c r="H46" s="381" t="s">
        <v>114</v>
      </c>
      <c r="I46" s="47"/>
    </row>
    <row r="47" spans="1:9" ht="20.25">
      <c r="A47" s="574" t="s">
        <v>971</v>
      </c>
      <c r="B47" s="42">
        <v>136</v>
      </c>
      <c r="C47" s="43">
        <v>133</v>
      </c>
      <c r="D47" s="43">
        <v>3</v>
      </c>
      <c r="E47" s="43">
        <v>3</v>
      </c>
      <c r="F47" s="46">
        <v>5</v>
      </c>
      <c r="G47" s="43">
        <v>95</v>
      </c>
      <c r="H47" s="43">
        <v>15</v>
      </c>
      <c r="I47" s="47" t="s">
        <v>392</v>
      </c>
    </row>
    <row r="48" spans="1:9" ht="20.25">
      <c r="A48" s="574" t="s">
        <v>972</v>
      </c>
      <c r="B48" s="42">
        <v>14</v>
      </c>
      <c r="C48" s="43">
        <v>13</v>
      </c>
      <c r="D48" s="43">
        <v>1</v>
      </c>
      <c r="E48" s="43">
        <v>1</v>
      </c>
      <c r="F48" s="381" t="s">
        <v>114</v>
      </c>
      <c r="G48" s="381" t="s">
        <v>114</v>
      </c>
      <c r="H48" s="381" t="s">
        <v>114</v>
      </c>
      <c r="I48" s="47"/>
    </row>
    <row r="49" spans="1:9" ht="30">
      <c r="A49" s="574" t="s">
        <v>973</v>
      </c>
      <c r="B49" s="42">
        <v>103</v>
      </c>
      <c r="C49" s="43">
        <v>103</v>
      </c>
      <c r="D49" s="43">
        <v>0</v>
      </c>
      <c r="E49" s="43">
        <v>0</v>
      </c>
      <c r="F49" s="46">
        <v>51</v>
      </c>
      <c r="G49" s="381" t="s">
        <v>114</v>
      </c>
      <c r="H49" s="381" t="s">
        <v>114</v>
      </c>
      <c r="I49" s="47" t="s">
        <v>391</v>
      </c>
    </row>
    <row r="50" spans="1:9" ht="21">
      <c r="A50" s="575" t="s">
        <v>390</v>
      </c>
      <c r="B50" s="42">
        <v>78</v>
      </c>
      <c r="C50" s="43">
        <v>66</v>
      </c>
      <c r="D50" s="43">
        <v>12</v>
      </c>
      <c r="E50" s="43">
        <v>12</v>
      </c>
      <c r="F50" s="381" t="s">
        <v>114</v>
      </c>
      <c r="G50" s="381" t="s">
        <v>114</v>
      </c>
      <c r="H50" s="381" t="s">
        <v>114</v>
      </c>
      <c r="I50" s="47"/>
    </row>
    <row r="51" spans="1:9" ht="21.75" customHeight="1">
      <c r="A51" s="575" t="s">
        <v>389</v>
      </c>
      <c r="B51" s="42">
        <v>262</v>
      </c>
      <c r="C51" s="43">
        <v>234</v>
      </c>
      <c r="D51" s="43">
        <v>28</v>
      </c>
      <c r="E51" s="43">
        <v>28</v>
      </c>
      <c r="F51" s="381" t="s">
        <v>114</v>
      </c>
      <c r="G51" s="381" t="s">
        <v>114</v>
      </c>
      <c r="H51" s="381" t="s">
        <v>114</v>
      </c>
      <c r="I51" s="47"/>
    </row>
    <row r="52" spans="1:9" ht="22.5" customHeight="1">
      <c r="A52" s="575" t="s">
        <v>388</v>
      </c>
      <c r="B52" s="42">
        <v>190840</v>
      </c>
      <c r="C52" s="43">
        <v>184041</v>
      </c>
      <c r="D52" s="43">
        <v>6799</v>
      </c>
      <c r="E52" s="43">
        <v>6799</v>
      </c>
      <c r="F52" s="241">
        <v>1283</v>
      </c>
      <c r="G52" s="236" t="s">
        <v>121</v>
      </c>
      <c r="H52" s="236" t="s">
        <v>121</v>
      </c>
      <c r="I52" s="298" t="s">
        <v>860</v>
      </c>
    </row>
    <row r="53" spans="1:9" ht="13.5" customHeight="1">
      <c r="A53" s="21" t="s">
        <v>202</v>
      </c>
      <c r="B53" s="42">
        <v>352</v>
      </c>
      <c r="C53" s="43">
        <v>345</v>
      </c>
      <c r="D53" s="43">
        <v>7</v>
      </c>
      <c r="E53" s="43">
        <v>733</v>
      </c>
      <c r="F53" s="381" t="s">
        <v>114</v>
      </c>
      <c r="G53" s="381" t="s">
        <v>114</v>
      </c>
      <c r="H53" s="381" t="s">
        <v>114</v>
      </c>
      <c r="I53" s="47" t="s">
        <v>89</v>
      </c>
    </row>
    <row r="54" spans="1:9" ht="13.5" customHeight="1">
      <c r="A54" s="576"/>
      <c r="B54" s="577"/>
      <c r="C54" s="578"/>
      <c r="D54" s="578"/>
      <c r="E54" s="578"/>
      <c r="F54" s="578"/>
      <c r="G54" s="578"/>
      <c r="H54" s="578"/>
      <c r="I54" s="579"/>
    </row>
    <row r="55" spans="1:9" ht="13.5" customHeight="1">
      <c r="A55" s="30" t="s">
        <v>16</v>
      </c>
      <c r="B55" s="48"/>
      <c r="C55" s="49"/>
      <c r="D55" s="49"/>
      <c r="E55" s="50">
        <f>SUM(E41:E54)</f>
        <v>7848</v>
      </c>
      <c r="F55" s="51"/>
      <c r="G55" s="50">
        <f>SUM(G41:G53)</f>
        <v>95</v>
      </c>
      <c r="H55" s="50">
        <f>SUM(H41:H54)</f>
        <v>15</v>
      </c>
      <c r="I55" s="63"/>
    </row>
    <row r="56" ht="9.75" customHeight="1">
      <c r="A56" s="64"/>
    </row>
    <row r="57" ht="14.25">
      <c r="A57" s="16" t="s">
        <v>56</v>
      </c>
    </row>
    <row r="58" ht="10.5">
      <c r="J58" s="5" t="s">
        <v>12</v>
      </c>
    </row>
    <row r="59" spans="1:10" ht="13.5" customHeight="1">
      <c r="A59" s="825" t="s">
        <v>17</v>
      </c>
      <c r="B59" s="821" t="s">
        <v>19</v>
      </c>
      <c r="C59" s="823" t="s">
        <v>47</v>
      </c>
      <c r="D59" s="823" t="s">
        <v>20</v>
      </c>
      <c r="E59" s="823" t="s">
        <v>21</v>
      </c>
      <c r="F59" s="823" t="s">
        <v>22</v>
      </c>
      <c r="G59" s="827" t="s">
        <v>23</v>
      </c>
      <c r="H59" s="827" t="s">
        <v>24</v>
      </c>
      <c r="I59" s="827" t="s">
        <v>59</v>
      </c>
      <c r="J59" s="829" t="s">
        <v>8</v>
      </c>
    </row>
    <row r="60" spans="1:10" ht="13.5" customHeight="1" thickBot="1">
      <c r="A60" s="826"/>
      <c r="B60" s="822"/>
      <c r="C60" s="824"/>
      <c r="D60" s="824"/>
      <c r="E60" s="824"/>
      <c r="F60" s="824"/>
      <c r="G60" s="828"/>
      <c r="H60" s="828"/>
      <c r="I60" s="831"/>
      <c r="J60" s="830"/>
    </row>
    <row r="61" spans="1:10" ht="13.5" customHeight="1" thickTop="1">
      <c r="A61" s="17" t="s">
        <v>387</v>
      </c>
      <c r="B61" s="38">
        <v>3</v>
      </c>
      <c r="C61" s="39">
        <v>23</v>
      </c>
      <c r="D61" s="39">
        <v>5</v>
      </c>
      <c r="E61" s="380" t="s">
        <v>114</v>
      </c>
      <c r="F61" s="380" t="s">
        <v>114</v>
      </c>
      <c r="G61" s="380" t="s">
        <v>114</v>
      </c>
      <c r="H61" s="380" t="s">
        <v>114</v>
      </c>
      <c r="I61" s="380" t="s">
        <v>114</v>
      </c>
      <c r="J61" s="58"/>
    </row>
    <row r="62" spans="1:10" ht="13.5" customHeight="1">
      <c r="A62" s="21" t="s">
        <v>386</v>
      </c>
      <c r="B62" s="42">
        <v>-8</v>
      </c>
      <c r="C62" s="43">
        <v>221</v>
      </c>
      <c r="D62" s="43">
        <v>5</v>
      </c>
      <c r="E62" s="46">
        <v>1</v>
      </c>
      <c r="F62" s="381" t="s">
        <v>114</v>
      </c>
      <c r="G62" s="381" t="s">
        <v>114</v>
      </c>
      <c r="H62" s="381" t="s">
        <v>114</v>
      </c>
      <c r="I62" s="381" t="s">
        <v>114</v>
      </c>
      <c r="J62" s="47"/>
    </row>
    <row r="63" spans="1:10" ht="13.5" customHeight="1">
      <c r="A63" s="21" t="s">
        <v>385</v>
      </c>
      <c r="B63" s="42">
        <v>2</v>
      </c>
      <c r="C63" s="43">
        <v>20</v>
      </c>
      <c r="D63" s="43">
        <v>5</v>
      </c>
      <c r="E63" s="381" t="s">
        <v>114</v>
      </c>
      <c r="F63" s="381" t="s">
        <v>114</v>
      </c>
      <c r="G63" s="43">
        <v>76</v>
      </c>
      <c r="H63" s="381" t="s">
        <v>114</v>
      </c>
      <c r="I63" s="381" t="s">
        <v>114</v>
      </c>
      <c r="J63" s="47"/>
    </row>
    <row r="64" spans="1:10" ht="13.5" customHeight="1">
      <c r="A64" s="26"/>
      <c r="B64" s="59"/>
      <c r="C64" s="60"/>
      <c r="D64" s="60"/>
      <c r="E64" s="60"/>
      <c r="F64" s="60"/>
      <c r="G64" s="60"/>
      <c r="H64" s="60"/>
      <c r="I64" s="60"/>
      <c r="J64" s="78"/>
    </row>
    <row r="65" spans="1:10" ht="13.5" customHeight="1">
      <c r="A65" s="68" t="s">
        <v>18</v>
      </c>
      <c r="B65" s="69"/>
      <c r="C65" s="51"/>
      <c r="D65" s="50">
        <f>SUM(D61:D64)</f>
        <v>15</v>
      </c>
      <c r="E65" s="50">
        <f>SUM(E61:E64)</f>
        <v>1</v>
      </c>
      <c r="F65" s="387" t="s">
        <v>114</v>
      </c>
      <c r="G65" s="50">
        <f>SUM(G61:G64)</f>
        <v>76</v>
      </c>
      <c r="H65" s="387" t="s">
        <v>114</v>
      </c>
      <c r="I65" s="387" t="s">
        <v>114</v>
      </c>
      <c r="J65" s="52"/>
    </row>
    <row r="66" ht="10.5">
      <c r="A66" s="4" t="s">
        <v>61</v>
      </c>
    </row>
    <row r="67" ht="9.75" customHeight="1"/>
    <row r="68" ht="14.25">
      <c r="A68" s="16" t="s">
        <v>39</v>
      </c>
    </row>
    <row r="69" ht="10.5">
      <c r="D69" s="5" t="s">
        <v>12</v>
      </c>
    </row>
    <row r="70" spans="1:4" ht="21.75" thickBot="1">
      <c r="A70" s="71" t="s">
        <v>34</v>
      </c>
      <c r="B70" s="72" t="s">
        <v>69</v>
      </c>
      <c r="C70" s="73" t="s">
        <v>70</v>
      </c>
      <c r="D70" s="74" t="s">
        <v>50</v>
      </c>
    </row>
    <row r="71" spans="1:4" ht="13.5" customHeight="1" thickTop="1">
      <c r="A71" s="75" t="s">
        <v>35</v>
      </c>
      <c r="B71" s="38">
        <v>1704</v>
      </c>
      <c r="C71" s="39">
        <v>1779</v>
      </c>
      <c r="D71" s="580">
        <f>C71-B71</f>
        <v>75</v>
      </c>
    </row>
    <row r="72" spans="1:4" ht="13.5" customHeight="1">
      <c r="A72" s="76" t="s">
        <v>36</v>
      </c>
      <c r="B72" s="42">
        <v>509</v>
      </c>
      <c r="C72" s="43">
        <v>550</v>
      </c>
      <c r="D72" s="47">
        <f>C72-B72</f>
        <v>41</v>
      </c>
    </row>
    <row r="73" spans="1:4" ht="13.5" customHeight="1">
      <c r="A73" s="77" t="s">
        <v>37</v>
      </c>
      <c r="B73" s="59">
        <v>3225</v>
      </c>
      <c r="C73" s="60">
        <v>2948</v>
      </c>
      <c r="D73" s="78">
        <f>C73-B73</f>
        <v>-277</v>
      </c>
    </row>
    <row r="74" spans="1:4" ht="13.5" customHeight="1">
      <c r="A74" s="79" t="s">
        <v>38</v>
      </c>
      <c r="B74" s="80">
        <v>5438</v>
      </c>
      <c r="C74" s="50">
        <f>SUM(C71:C73)</f>
        <v>5277</v>
      </c>
      <c r="D74" s="579">
        <f>C74-B74</f>
        <v>-161</v>
      </c>
    </row>
    <row r="75" spans="1:4" ht="10.5">
      <c r="A75" s="4" t="s">
        <v>58</v>
      </c>
      <c r="B75" s="81"/>
      <c r="C75" s="81"/>
      <c r="D75" s="81"/>
    </row>
    <row r="76" spans="1:4" ht="9.75" customHeight="1">
      <c r="A76" s="82"/>
      <c r="B76" s="81"/>
      <c r="C76" s="81"/>
      <c r="D76" s="81"/>
    </row>
    <row r="77" ht="14.25">
      <c r="A77" s="16" t="s">
        <v>57</v>
      </c>
    </row>
    <row r="78" ht="10.5" customHeight="1">
      <c r="A78" s="16"/>
    </row>
    <row r="79" spans="1:11" ht="21.75" thickBot="1">
      <c r="A79" s="71" t="s">
        <v>33</v>
      </c>
      <c r="B79" s="72" t="s">
        <v>69</v>
      </c>
      <c r="C79" s="73" t="s">
        <v>70</v>
      </c>
      <c r="D79" s="73" t="s">
        <v>50</v>
      </c>
      <c r="E79" s="83" t="s">
        <v>31</v>
      </c>
      <c r="F79" s="74" t="s">
        <v>32</v>
      </c>
      <c r="G79" s="834" t="s">
        <v>40</v>
      </c>
      <c r="H79" s="835"/>
      <c r="I79" s="72" t="s">
        <v>69</v>
      </c>
      <c r="J79" s="73" t="s">
        <v>70</v>
      </c>
      <c r="K79" s="74" t="s">
        <v>50</v>
      </c>
    </row>
    <row r="80" spans="1:11" ht="13.5" customHeight="1" thickTop="1">
      <c r="A80" s="75" t="s">
        <v>25</v>
      </c>
      <c r="B80" s="84">
        <v>7.38</v>
      </c>
      <c r="C80" s="85">
        <v>9.22</v>
      </c>
      <c r="D80" s="85">
        <f aca="true" t="shared" si="0" ref="D80:D85">C80-B80</f>
        <v>1.8400000000000007</v>
      </c>
      <c r="E80" s="86">
        <v>-13.59</v>
      </c>
      <c r="F80" s="87" t="s">
        <v>147</v>
      </c>
      <c r="G80" s="857" t="s">
        <v>384</v>
      </c>
      <c r="H80" s="858"/>
      <c r="I80" s="388" t="s">
        <v>114</v>
      </c>
      <c r="J80" s="581" t="s">
        <v>114</v>
      </c>
      <c r="K80" s="390" t="s">
        <v>114</v>
      </c>
    </row>
    <row r="81" spans="1:11" ht="13.5" customHeight="1">
      <c r="A81" s="76" t="s">
        <v>26</v>
      </c>
      <c r="B81" s="91">
        <v>28.16</v>
      </c>
      <c r="C81" s="92">
        <v>32</v>
      </c>
      <c r="D81" s="85">
        <f t="shared" si="0"/>
        <v>3.84</v>
      </c>
      <c r="E81" s="93">
        <v>-18.59</v>
      </c>
      <c r="F81" s="94" t="s">
        <v>145</v>
      </c>
      <c r="G81" s="855" t="s">
        <v>383</v>
      </c>
      <c r="H81" s="856"/>
      <c r="I81" s="91" t="s">
        <v>114</v>
      </c>
      <c r="J81" s="252" t="s">
        <v>114</v>
      </c>
      <c r="K81" s="340" t="s">
        <v>114</v>
      </c>
    </row>
    <row r="82" spans="1:11" ht="13.5" customHeight="1">
      <c r="A82" s="76" t="s">
        <v>27</v>
      </c>
      <c r="B82" s="98">
        <v>8.5</v>
      </c>
      <c r="C82" s="99">
        <v>7.8</v>
      </c>
      <c r="D82" s="582">
        <f t="shared" si="0"/>
        <v>-0.7000000000000002</v>
      </c>
      <c r="E82" s="100">
        <v>25</v>
      </c>
      <c r="F82" s="101">
        <v>35</v>
      </c>
      <c r="G82" s="855" t="s">
        <v>382</v>
      </c>
      <c r="H82" s="856"/>
      <c r="I82" s="91" t="s">
        <v>114</v>
      </c>
      <c r="J82" s="252" t="s">
        <v>114</v>
      </c>
      <c r="K82" s="340" t="s">
        <v>114</v>
      </c>
    </row>
    <row r="83" spans="1:11" ht="13.5" customHeight="1">
      <c r="A83" s="76" t="s">
        <v>28</v>
      </c>
      <c r="B83" s="102">
        <v>40.9</v>
      </c>
      <c r="C83" s="99">
        <v>37.3</v>
      </c>
      <c r="D83" s="582">
        <f t="shared" si="0"/>
        <v>-3.6000000000000014</v>
      </c>
      <c r="E83" s="100">
        <v>350</v>
      </c>
      <c r="F83" s="103"/>
      <c r="G83" s="855" t="s">
        <v>381</v>
      </c>
      <c r="H83" s="856"/>
      <c r="I83" s="91" t="s">
        <v>114</v>
      </c>
      <c r="J83" s="252" t="s">
        <v>114</v>
      </c>
      <c r="K83" s="340" t="s">
        <v>114</v>
      </c>
    </row>
    <row r="84" spans="1:11" ht="13.5" customHeight="1">
      <c r="A84" s="76" t="s">
        <v>29</v>
      </c>
      <c r="B84" s="104">
        <v>0.69</v>
      </c>
      <c r="C84" s="92">
        <v>0.68</v>
      </c>
      <c r="D84" s="85">
        <f t="shared" si="0"/>
        <v>-0.009999999999999898</v>
      </c>
      <c r="E84" s="105"/>
      <c r="F84" s="106"/>
      <c r="G84" s="855" t="s">
        <v>380</v>
      </c>
      <c r="H84" s="856"/>
      <c r="I84" s="91" t="s">
        <v>114</v>
      </c>
      <c r="J84" s="252" t="s">
        <v>114</v>
      </c>
      <c r="K84" s="340" t="s">
        <v>114</v>
      </c>
    </row>
    <row r="85" spans="1:11" ht="13.5" customHeight="1">
      <c r="A85" s="301" t="s">
        <v>30</v>
      </c>
      <c r="B85" s="302">
        <v>91.7</v>
      </c>
      <c r="C85" s="303">
        <v>90.6</v>
      </c>
      <c r="D85" s="303">
        <f t="shared" si="0"/>
        <v>-1.1000000000000085</v>
      </c>
      <c r="E85" s="113"/>
      <c r="F85" s="114"/>
      <c r="G85" s="853"/>
      <c r="H85" s="854"/>
      <c r="I85" s="341"/>
      <c r="J85" s="303"/>
      <c r="K85" s="342"/>
    </row>
    <row r="86" ht="10.5">
      <c r="A86" s="4" t="s">
        <v>64</v>
      </c>
    </row>
    <row r="87" ht="10.5">
      <c r="A87" s="4" t="s">
        <v>65</v>
      </c>
    </row>
    <row r="88" ht="10.5">
      <c r="A88" s="4" t="s">
        <v>63</v>
      </c>
    </row>
    <row r="89" ht="10.5" customHeight="1">
      <c r="A89" s="4" t="s">
        <v>68</v>
      </c>
    </row>
  </sheetData>
  <sheetProtection/>
  <mergeCells count="47">
    <mergeCell ref="H10:I10"/>
    <mergeCell ref="H11:I11"/>
    <mergeCell ref="H12:I12"/>
    <mergeCell ref="H13:I13"/>
    <mergeCell ref="A39:A40"/>
    <mergeCell ref="B39:B40"/>
    <mergeCell ref="C39:C40"/>
    <mergeCell ref="D39:D40"/>
    <mergeCell ref="E39:E40"/>
    <mergeCell ref="I18:I19"/>
    <mergeCell ref="A59:A60"/>
    <mergeCell ref="B59:B60"/>
    <mergeCell ref="C59:C60"/>
    <mergeCell ref="D59:D60"/>
    <mergeCell ref="E59:E60"/>
    <mergeCell ref="H59:H60"/>
    <mergeCell ref="J59:J60"/>
    <mergeCell ref="H39:H40"/>
    <mergeCell ref="I39:I40"/>
    <mergeCell ref="F59:F60"/>
    <mergeCell ref="G59:G60"/>
    <mergeCell ref="I59:I60"/>
    <mergeCell ref="G39:G40"/>
    <mergeCell ref="F39:F40"/>
    <mergeCell ref="D8:D9"/>
    <mergeCell ref="C8:C9"/>
    <mergeCell ref="D18:D19"/>
    <mergeCell ref="E18:E19"/>
    <mergeCell ref="E8:E9"/>
    <mergeCell ref="F18:F19"/>
    <mergeCell ref="B8:B9"/>
    <mergeCell ref="G18:G19"/>
    <mergeCell ref="H18:H19"/>
    <mergeCell ref="G8:G9"/>
    <mergeCell ref="F8:F9"/>
    <mergeCell ref="A8:A9"/>
    <mergeCell ref="A18:A19"/>
    <mergeCell ref="B18:B19"/>
    <mergeCell ref="C18:C19"/>
    <mergeCell ref="H8:I9"/>
    <mergeCell ref="G79:H79"/>
    <mergeCell ref="G85:H85"/>
    <mergeCell ref="G84:H84"/>
    <mergeCell ref="G83:H83"/>
    <mergeCell ref="G82:H82"/>
    <mergeCell ref="G81:H81"/>
    <mergeCell ref="G80:H80"/>
  </mergeCells>
  <printOptions/>
  <pageMargins left="0.4330708661417323" right="0.3937007874015748" top="0.5905511811023623" bottom="0.31496062992125984" header="0.4330708661417323" footer="0.1968503937007874"/>
  <pageSetup horizontalDpi="600" verticalDpi="600" orientation="portrait" paperSize="9" scale="88" r:id="rId1"/>
  <headerFooter alignWithMargins="0">
    <oddFooter>&amp;L&amp;8　　　　※　各数値を四捨五入しているため、端数処理の関係で縦横の計算が一致しない場合があります。</oddFooter>
  </headerFooter>
  <rowBreaks count="1" manualBreakCount="1">
    <brk id="56" max="10" man="1"/>
  </rowBreaks>
  <colBreaks count="1" manualBreakCount="1">
    <brk id="11" max="72" man="1"/>
  </colBreaks>
</worksheet>
</file>

<file path=xl/worksheets/sheet9.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A52">
      <selection activeCell="G70" sqref="G70:H70"/>
    </sheetView>
  </sheetViews>
  <sheetFormatPr defaultColWidth="9.00390625" defaultRowHeight="13.5" customHeight="1"/>
  <cols>
    <col min="1" max="1" width="20.125" style="121" customWidth="1"/>
    <col min="2" max="16384" width="9.00390625" style="121" customWidth="1"/>
  </cols>
  <sheetData>
    <row r="1" spans="1:13" ht="21" customHeight="1">
      <c r="A1" s="118" t="s">
        <v>67</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343</v>
      </c>
      <c r="B4" s="124"/>
      <c r="G4" s="125" t="s">
        <v>51</v>
      </c>
      <c r="H4" s="126" t="s">
        <v>52</v>
      </c>
      <c r="I4" s="127" t="s">
        <v>53</v>
      </c>
      <c r="J4" s="128" t="s">
        <v>54</v>
      </c>
    </row>
    <row r="5" spans="7:10" ht="13.5" customHeight="1" thickTop="1">
      <c r="G5" s="129">
        <v>9518</v>
      </c>
      <c r="H5" s="130">
        <v>2121</v>
      </c>
      <c r="I5" s="131">
        <v>832</v>
      </c>
      <c r="J5" s="132">
        <v>12470</v>
      </c>
    </row>
    <row r="6" ht="14.25">
      <c r="A6" s="133" t="s">
        <v>2</v>
      </c>
    </row>
    <row r="7" spans="8:9" ht="10.5">
      <c r="H7" s="122" t="s">
        <v>12</v>
      </c>
      <c r="I7" s="122"/>
    </row>
    <row r="8" spans="1:8" ht="13.5" customHeight="1">
      <c r="A8" s="789" t="s">
        <v>0</v>
      </c>
      <c r="B8" s="806" t="s">
        <v>3</v>
      </c>
      <c r="C8" s="804" t="s">
        <v>4</v>
      </c>
      <c r="D8" s="804" t="s">
        <v>5</v>
      </c>
      <c r="E8" s="804" t="s">
        <v>6</v>
      </c>
      <c r="F8" s="793" t="s">
        <v>55</v>
      </c>
      <c r="G8" s="804" t="s">
        <v>7</v>
      </c>
      <c r="H8" s="797" t="s">
        <v>8</v>
      </c>
    </row>
    <row r="9" spans="1:8" ht="13.5" customHeight="1" thickBot="1">
      <c r="A9" s="790"/>
      <c r="B9" s="792"/>
      <c r="C9" s="794"/>
      <c r="D9" s="794"/>
      <c r="E9" s="794"/>
      <c r="F9" s="805"/>
      <c r="G9" s="794"/>
      <c r="H9" s="798"/>
    </row>
    <row r="10" spans="1:8" ht="13.5" customHeight="1" thickTop="1">
      <c r="A10" s="134" t="s">
        <v>9</v>
      </c>
      <c r="B10" s="135">
        <v>22119</v>
      </c>
      <c r="C10" s="136">
        <v>21138</v>
      </c>
      <c r="D10" s="136">
        <v>982</v>
      </c>
      <c r="E10" s="136">
        <v>943</v>
      </c>
      <c r="F10" s="136">
        <v>1003</v>
      </c>
      <c r="G10" s="136">
        <v>17163</v>
      </c>
      <c r="H10" s="137" t="s">
        <v>342</v>
      </c>
    </row>
    <row r="11" spans="1:8" ht="13.5" customHeight="1">
      <c r="A11" s="154" t="s">
        <v>341</v>
      </c>
      <c r="B11" s="22">
        <v>654</v>
      </c>
      <c r="C11" s="23">
        <v>386</v>
      </c>
      <c r="D11" s="23">
        <v>268</v>
      </c>
      <c r="E11" s="23">
        <v>266</v>
      </c>
      <c r="F11" s="23">
        <v>254</v>
      </c>
      <c r="G11" s="23">
        <v>336</v>
      </c>
      <c r="H11" s="258"/>
    </row>
    <row r="12" spans="1:8" ht="13.5" customHeight="1">
      <c r="A12" s="154" t="s">
        <v>340</v>
      </c>
      <c r="B12" s="22">
        <v>936</v>
      </c>
      <c r="C12" s="23">
        <v>901</v>
      </c>
      <c r="D12" s="23">
        <v>35</v>
      </c>
      <c r="E12" s="23">
        <v>35</v>
      </c>
      <c r="F12" s="23">
        <v>141</v>
      </c>
      <c r="G12" s="23">
        <v>135</v>
      </c>
      <c r="H12" s="258"/>
    </row>
    <row r="13" spans="1:8" ht="13.5" customHeight="1">
      <c r="A13" s="158" t="s">
        <v>339</v>
      </c>
      <c r="B13" s="27">
        <v>530</v>
      </c>
      <c r="C13" s="28">
        <v>530</v>
      </c>
      <c r="D13" s="479" t="s">
        <v>114</v>
      </c>
      <c r="E13" s="479" t="s">
        <v>114</v>
      </c>
      <c r="F13" s="28">
        <v>62</v>
      </c>
      <c r="G13" s="28">
        <v>487</v>
      </c>
      <c r="H13" s="304"/>
    </row>
    <row r="14" spans="1:8" ht="13.5" customHeight="1">
      <c r="A14" s="138" t="s">
        <v>1</v>
      </c>
      <c r="B14" s="139">
        <v>23113</v>
      </c>
      <c r="C14" s="140">
        <v>21828</v>
      </c>
      <c r="D14" s="140">
        <v>1285</v>
      </c>
      <c r="E14" s="140">
        <v>1244</v>
      </c>
      <c r="F14" s="141"/>
      <c r="G14" s="140">
        <v>18121</v>
      </c>
      <c r="H14" s="142"/>
    </row>
    <row r="15" spans="1:8" ht="13.5" customHeight="1">
      <c r="A15" s="143" t="s">
        <v>66</v>
      </c>
      <c r="B15" s="144"/>
      <c r="C15" s="144"/>
      <c r="D15" s="144"/>
      <c r="E15" s="144"/>
      <c r="F15" s="144"/>
      <c r="G15" s="144"/>
      <c r="H15" s="145"/>
    </row>
    <row r="16" ht="9.75" customHeight="1"/>
    <row r="17" ht="14.25">
      <c r="A17" s="133" t="s">
        <v>10</v>
      </c>
    </row>
    <row r="18" spans="9:12" ht="10.5">
      <c r="I18" s="122" t="s">
        <v>12</v>
      </c>
      <c r="K18" s="122"/>
      <c r="L18" s="122"/>
    </row>
    <row r="19" spans="1:9" ht="13.5" customHeight="1">
      <c r="A19" s="789" t="s">
        <v>0</v>
      </c>
      <c r="B19" s="791" t="s">
        <v>43</v>
      </c>
      <c r="C19" s="793" t="s">
        <v>44</v>
      </c>
      <c r="D19" s="793" t="s">
        <v>45</v>
      </c>
      <c r="E19" s="799" t="s">
        <v>46</v>
      </c>
      <c r="F19" s="793" t="s">
        <v>55</v>
      </c>
      <c r="G19" s="793" t="s">
        <v>11</v>
      </c>
      <c r="H19" s="799" t="s">
        <v>41</v>
      </c>
      <c r="I19" s="797" t="s">
        <v>8</v>
      </c>
    </row>
    <row r="20" spans="1:9" ht="13.5" customHeight="1" thickBot="1">
      <c r="A20" s="790"/>
      <c r="B20" s="792"/>
      <c r="C20" s="794"/>
      <c r="D20" s="794"/>
      <c r="E20" s="800"/>
      <c r="F20" s="805"/>
      <c r="G20" s="805"/>
      <c r="H20" s="801"/>
      <c r="I20" s="798"/>
    </row>
    <row r="21" spans="1:9" ht="13.5" customHeight="1" thickTop="1">
      <c r="A21" s="134" t="s">
        <v>338</v>
      </c>
      <c r="B21" s="146">
        <v>596</v>
      </c>
      <c r="C21" s="147">
        <v>415</v>
      </c>
      <c r="D21" s="147">
        <v>181</v>
      </c>
      <c r="E21" s="147">
        <v>745</v>
      </c>
      <c r="F21" s="147">
        <v>54</v>
      </c>
      <c r="G21" s="147">
        <v>753</v>
      </c>
      <c r="H21" s="147">
        <v>173</v>
      </c>
      <c r="I21" s="149" t="s">
        <v>336</v>
      </c>
    </row>
    <row r="22" spans="1:9" ht="13.5" customHeight="1">
      <c r="A22" s="154" t="s">
        <v>337</v>
      </c>
      <c r="B22" s="155">
        <v>5702</v>
      </c>
      <c r="C22" s="156">
        <v>5854</v>
      </c>
      <c r="D22" s="156">
        <v>-153</v>
      </c>
      <c r="E22" s="156">
        <v>1516</v>
      </c>
      <c r="F22" s="156">
        <v>427</v>
      </c>
      <c r="G22" s="156">
        <v>2651</v>
      </c>
      <c r="H22" s="156">
        <v>1633</v>
      </c>
      <c r="I22" s="157" t="s">
        <v>336</v>
      </c>
    </row>
    <row r="23" spans="1:9" ht="13.5" customHeight="1">
      <c r="A23" s="154" t="s">
        <v>79</v>
      </c>
      <c r="B23" s="155">
        <v>7</v>
      </c>
      <c r="C23" s="156">
        <v>6</v>
      </c>
      <c r="D23" s="156">
        <v>2</v>
      </c>
      <c r="E23" s="156">
        <v>2</v>
      </c>
      <c r="F23" s="156">
        <v>4</v>
      </c>
      <c r="G23" s="310" t="s">
        <v>114</v>
      </c>
      <c r="H23" s="310" t="s">
        <v>114</v>
      </c>
      <c r="I23" s="157"/>
    </row>
    <row r="24" spans="1:9" ht="13.5" customHeight="1">
      <c r="A24" s="154" t="s">
        <v>77</v>
      </c>
      <c r="B24" s="155">
        <v>2139</v>
      </c>
      <c r="C24" s="156">
        <v>2086</v>
      </c>
      <c r="D24" s="156">
        <v>53</v>
      </c>
      <c r="E24" s="156">
        <v>53</v>
      </c>
      <c r="F24" s="156">
        <v>1150</v>
      </c>
      <c r="G24" s="156">
        <v>17193</v>
      </c>
      <c r="H24" s="156">
        <v>15921</v>
      </c>
      <c r="I24" s="157"/>
    </row>
    <row r="25" spans="1:9" ht="13.5" customHeight="1">
      <c r="A25" s="154" t="s">
        <v>335</v>
      </c>
      <c r="B25" s="155">
        <v>6892</v>
      </c>
      <c r="C25" s="156">
        <v>6861</v>
      </c>
      <c r="D25" s="156">
        <v>31</v>
      </c>
      <c r="E25" s="156">
        <v>31</v>
      </c>
      <c r="F25" s="156">
        <v>495</v>
      </c>
      <c r="G25" s="310" t="s">
        <v>114</v>
      </c>
      <c r="H25" s="310" t="s">
        <v>114</v>
      </c>
      <c r="I25" s="157" t="s">
        <v>334</v>
      </c>
    </row>
    <row r="26" spans="1:9" ht="13.5" customHeight="1">
      <c r="A26" s="154" t="s">
        <v>333</v>
      </c>
      <c r="B26" s="155">
        <v>2</v>
      </c>
      <c r="C26" s="156">
        <v>2</v>
      </c>
      <c r="D26" s="310" t="s">
        <v>114</v>
      </c>
      <c r="E26" s="310" t="s">
        <v>114</v>
      </c>
      <c r="F26" s="156">
        <v>0</v>
      </c>
      <c r="G26" s="310" t="s">
        <v>114</v>
      </c>
      <c r="H26" s="310" t="s">
        <v>114</v>
      </c>
      <c r="I26" s="157"/>
    </row>
    <row r="27" spans="1:9" ht="13.5" customHeight="1">
      <c r="A27" s="154" t="s">
        <v>332</v>
      </c>
      <c r="B27" s="155">
        <v>3023</v>
      </c>
      <c r="C27" s="156">
        <v>2890</v>
      </c>
      <c r="D27" s="156">
        <v>133</v>
      </c>
      <c r="E27" s="156">
        <v>133</v>
      </c>
      <c r="F27" s="156">
        <v>492</v>
      </c>
      <c r="G27" s="310" t="s">
        <v>114</v>
      </c>
      <c r="H27" s="310" t="s">
        <v>114</v>
      </c>
      <c r="I27" s="157" t="s">
        <v>331</v>
      </c>
    </row>
    <row r="28" spans="1:9" ht="13.5" customHeight="1">
      <c r="A28" s="154" t="s">
        <v>330</v>
      </c>
      <c r="B28" s="155">
        <v>25</v>
      </c>
      <c r="C28" s="156">
        <v>25</v>
      </c>
      <c r="D28" s="310" t="s">
        <v>114</v>
      </c>
      <c r="E28" s="310" t="s">
        <v>114</v>
      </c>
      <c r="F28" s="310" t="s">
        <v>114</v>
      </c>
      <c r="G28" s="310" t="s">
        <v>114</v>
      </c>
      <c r="H28" s="310" t="s">
        <v>114</v>
      </c>
      <c r="I28" s="157"/>
    </row>
    <row r="29" spans="1:9" ht="13.5" customHeight="1">
      <c r="A29" s="158" t="s">
        <v>329</v>
      </c>
      <c r="B29" s="159">
        <v>444</v>
      </c>
      <c r="C29" s="160">
        <v>428</v>
      </c>
      <c r="D29" s="160">
        <v>16</v>
      </c>
      <c r="E29" s="160">
        <v>16</v>
      </c>
      <c r="F29" s="160">
        <v>107</v>
      </c>
      <c r="G29" s="310" t="s">
        <v>114</v>
      </c>
      <c r="H29" s="310" t="s">
        <v>114</v>
      </c>
      <c r="I29" s="161"/>
    </row>
    <row r="30" spans="1:9" ht="13.5" customHeight="1">
      <c r="A30" s="138" t="s">
        <v>15</v>
      </c>
      <c r="B30" s="162"/>
      <c r="C30" s="163"/>
      <c r="D30" s="163"/>
      <c r="E30" s="164">
        <v>2496</v>
      </c>
      <c r="F30" s="165"/>
      <c r="G30" s="164">
        <v>20597</v>
      </c>
      <c r="H30" s="164">
        <v>17727</v>
      </c>
      <c r="I30" s="166"/>
    </row>
    <row r="31" ht="10.5">
      <c r="A31" s="121" t="s">
        <v>60</v>
      </c>
    </row>
    <row r="32" ht="10.5">
      <c r="A32" s="121" t="s">
        <v>62</v>
      </c>
    </row>
    <row r="33" ht="10.5">
      <c r="A33" s="121" t="s">
        <v>49</v>
      </c>
    </row>
    <row r="34" ht="10.5">
      <c r="A34" s="121" t="s">
        <v>48</v>
      </c>
    </row>
    <row r="35" ht="9.75" customHeight="1"/>
    <row r="36" ht="14.25">
      <c r="A36" s="133" t="s">
        <v>13</v>
      </c>
    </row>
    <row r="37" spans="9:10" ht="10.5">
      <c r="I37" s="122" t="s">
        <v>12</v>
      </c>
      <c r="J37" s="122"/>
    </row>
    <row r="38" spans="1:9" ht="13.5" customHeight="1">
      <c r="A38" s="789" t="s">
        <v>14</v>
      </c>
      <c r="B38" s="791" t="s">
        <v>43</v>
      </c>
      <c r="C38" s="793" t="s">
        <v>44</v>
      </c>
      <c r="D38" s="793" t="s">
        <v>45</v>
      </c>
      <c r="E38" s="799" t="s">
        <v>46</v>
      </c>
      <c r="F38" s="793" t="s">
        <v>55</v>
      </c>
      <c r="G38" s="793" t="s">
        <v>11</v>
      </c>
      <c r="H38" s="799" t="s">
        <v>42</v>
      </c>
      <c r="I38" s="797" t="s">
        <v>8</v>
      </c>
    </row>
    <row r="39" spans="1:9" ht="13.5" customHeight="1" thickBot="1">
      <c r="A39" s="790"/>
      <c r="B39" s="792"/>
      <c r="C39" s="794"/>
      <c r="D39" s="794"/>
      <c r="E39" s="800"/>
      <c r="F39" s="805"/>
      <c r="G39" s="805"/>
      <c r="H39" s="801"/>
      <c r="I39" s="798"/>
    </row>
    <row r="40" spans="1:9" ht="13.5" customHeight="1" thickTop="1">
      <c r="A40" s="134" t="s">
        <v>328</v>
      </c>
      <c r="B40" s="146">
        <v>1306</v>
      </c>
      <c r="C40" s="147">
        <v>1224</v>
      </c>
      <c r="D40" s="147">
        <v>82</v>
      </c>
      <c r="E40" s="147">
        <v>82</v>
      </c>
      <c r="F40" s="357" t="s">
        <v>114</v>
      </c>
      <c r="G40" s="357" t="s">
        <v>114</v>
      </c>
      <c r="H40" s="357" t="s">
        <v>114</v>
      </c>
      <c r="I40" s="167"/>
    </row>
    <row r="41" spans="1:9" ht="13.5" customHeight="1">
      <c r="A41" s="169" t="s">
        <v>90</v>
      </c>
      <c r="B41" s="170">
        <v>66</v>
      </c>
      <c r="C41" s="171">
        <v>64</v>
      </c>
      <c r="D41" s="171">
        <v>2</v>
      </c>
      <c r="E41" s="171">
        <v>2</v>
      </c>
      <c r="F41" s="310" t="s">
        <v>114</v>
      </c>
      <c r="G41" s="310" t="s">
        <v>114</v>
      </c>
      <c r="H41" s="310" t="s">
        <v>114</v>
      </c>
      <c r="I41" s="298"/>
    </row>
    <row r="42" spans="1:9" ht="13.5" customHeight="1">
      <c r="A42" s="154" t="s">
        <v>155</v>
      </c>
      <c r="B42" s="155">
        <v>12495</v>
      </c>
      <c r="C42" s="156">
        <v>12228</v>
      </c>
      <c r="D42" s="156">
        <v>267</v>
      </c>
      <c r="E42" s="156">
        <v>267</v>
      </c>
      <c r="F42" s="156">
        <v>3040</v>
      </c>
      <c r="G42" s="310" t="s">
        <v>114</v>
      </c>
      <c r="H42" s="310" t="s">
        <v>114</v>
      </c>
      <c r="I42" s="157" t="s">
        <v>285</v>
      </c>
    </row>
    <row r="43" spans="1:9" ht="13.5" customHeight="1">
      <c r="A43" s="169" t="s">
        <v>172</v>
      </c>
      <c r="B43" s="170">
        <v>119</v>
      </c>
      <c r="C43" s="171">
        <v>103</v>
      </c>
      <c r="D43" s="171">
        <v>16</v>
      </c>
      <c r="E43" s="171">
        <v>16</v>
      </c>
      <c r="F43" s="310" t="s">
        <v>114</v>
      </c>
      <c r="G43" s="310" t="s">
        <v>114</v>
      </c>
      <c r="H43" s="310" t="s">
        <v>114</v>
      </c>
      <c r="I43" s="298"/>
    </row>
    <row r="44" spans="1:9" ht="13.5" customHeight="1">
      <c r="A44" s="154" t="s">
        <v>327</v>
      </c>
      <c r="B44" s="155">
        <v>262</v>
      </c>
      <c r="C44" s="156">
        <v>234</v>
      </c>
      <c r="D44" s="156">
        <v>28</v>
      </c>
      <c r="E44" s="156">
        <v>28</v>
      </c>
      <c r="F44" s="310" t="s">
        <v>114</v>
      </c>
      <c r="G44" s="310" t="s">
        <v>114</v>
      </c>
      <c r="H44" s="310" t="s">
        <v>114</v>
      </c>
      <c r="I44" s="157"/>
    </row>
    <row r="45" spans="1:9" ht="13.5" customHeight="1">
      <c r="A45" s="154" t="s">
        <v>326</v>
      </c>
      <c r="B45" s="313">
        <v>190840</v>
      </c>
      <c r="C45" s="300">
        <v>184041</v>
      </c>
      <c r="D45" s="300">
        <v>6799</v>
      </c>
      <c r="E45" s="300">
        <v>6799</v>
      </c>
      <c r="F45" s="241">
        <v>1283</v>
      </c>
      <c r="G45" s="236" t="s">
        <v>121</v>
      </c>
      <c r="H45" s="236" t="s">
        <v>121</v>
      </c>
      <c r="I45" s="298" t="s">
        <v>860</v>
      </c>
    </row>
    <row r="46" spans="1:9" ht="13.5" customHeight="1">
      <c r="A46" s="138" t="s">
        <v>16</v>
      </c>
      <c r="B46" s="162"/>
      <c r="C46" s="163"/>
      <c r="D46" s="163"/>
      <c r="E46" s="164">
        <v>7194</v>
      </c>
      <c r="F46" s="165"/>
      <c r="G46" s="245" t="s">
        <v>114</v>
      </c>
      <c r="H46" s="245" t="s">
        <v>114</v>
      </c>
      <c r="I46" s="174"/>
    </row>
    <row r="47" ht="9.75" customHeight="1">
      <c r="A47" s="175"/>
    </row>
    <row r="48" ht="14.25">
      <c r="A48" s="133" t="s">
        <v>56</v>
      </c>
    </row>
    <row r="49" ht="10.5">
      <c r="J49" s="122" t="s">
        <v>12</v>
      </c>
    </row>
    <row r="50" spans="1:10" ht="13.5" customHeight="1">
      <c r="A50" s="795" t="s">
        <v>17</v>
      </c>
      <c r="B50" s="791" t="s">
        <v>19</v>
      </c>
      <c r="C50" s="793" t="s">
        <v>47</v>
      </c>
      <c r="D50" s="793" t="s">
        <v>20</v>
      </c>
      <c r="E50" s="793" t="s">
        <v>21</v>
      </c>
      <c r="F50" s="793" t="s">
        <v>22</v>
      </c>
      <c r="G50" s="799" t="s">
        <v>23</v>
      </c>
      <c r="H50" s="799" t="s">
        <v>24</v>
      </c>
      <c r="I50" s="799" t="s">
        <v>59</v>
      </c>
      <c r="J50" s="797" t="s">
        <v>8</v>
      </c>
    </row>
    <row r="51" spans="1:10" ht="13.5" customHeight="1" thickBot="1">
      <c r="A51" s="796"/>
      <c r="B51" s="792"/>
      <c r="C51" s="794"/>
      <c r="D51" s="794"/>
      <c r="E51" s="794"/>
      <c r="F51" s="794"/>
      <c r="G51" s="800"/>
      <c r="H51" s="800"/>
      <c r="I51" s="801"/>
      <c r="J51" s="798"/>
    </row>
    <row r="52" spans="1:10" ht="13.5" customHeight="1" thickTop="1">
      <c r="A52" s="134" t="s">
        <v>325</v>
      </c>
      <c r="B52" s="146">
        <v>-111</v>
      </c>
      <c r="C52" s="147">
        <v>-269</v>
      </c>
      <c r="D52" s="147">
        <v>1</v>
      </c>
      <c r="E52" s="147">
        <v>84</v>
      </c>
      <c r="F52" s="310" t="s">
        <v>114</v>
      </c>
      <c r="G52" s="147">
        <v>789</v>
      </c>
      <c r="H52" s="310" t="s">
        <v>114</v>
      </c>
      <c r="I52" s="147">
        <v>788</v>
      </c>
      <c r="J52" s="149"/>
    </row>
    <row r="53" spans="1:10" ht="13.5" customHeight="1">
      <c r="A53" s="158" t="s">
        <v>324</v>
      </c>
      <c r="B53" s="159">
        <v>21</v>
      </c>
      <c r="C53" s="160">
        <v>96</v>
      </c>
      <c r="D53" s="160">
        <v>10</v>
      </c>
      <c r="E53" s="310" t="s">
        <v>114</v>
      </c>
      <c r="F53" s="311" t="s">
        <v>114</v>
      </c>
      <c r="G53" s="310" t="s">
        <v>114</v>
      </c>
      <c r="H53" s="310" t="s">
        <v>114</v>
      </c>
      <c r="I53" s="310" t="s">
        <v>114</v>
      </c>
      <c r="J53" s="161"/>
    </row>
    <row r="54" spans="1:10" ht="13.5" customHeight="1">
      <c r="A54" s="177" t="s">
        <v>18</v>
      </c>
      <c r="B54" s="178"/>
      <c r="C54" s="165"/>
      <c r="D54" s="164">
        <v>11</v>
      </c>
      <c r="E54" s="164">
        <v>84</v>
      </c>
      <c r="F54" s="245" t="s">
        <v>114</v>
      </c>
      <c r="G54" s="164">
        <v>789</v>
      </c>
      <c r="H54" s="245" t="s">
        <v>114</v>
      </c>
      <c r="I54" s="164">
        <v>788</v>
      </c>
      <c r="J54" s="166"/>
    </row>
    <row r="55" ht="10.5">
      <c r="A55" s="121" t="s">
        <v>61</v>
      </c>
    </row>
    <row r="56" ht="9.75" customHeight="1"/>
    <row r="57" ht="14.25">
      <c r="A57" s="133" t="s">
        <v>39</v>
      </c>
    </row>
    <row r="58" ht="10.5">
      <c r="D58" s="122" t="s">
        <v>12</v>
      </c>
    </row>
    <row r="59" spans="1:4" ht="21.75" thickBot="1">
      <c r="A59" s="179" t="s">
        <v>34</v>
      </c>
      <c r="B59" s="180" t="s">
        <v>69</v>
      </c>
      <c r="C59" s="181" t="s">
        <v>70</v>
      </c>
      <c r="D59" s="182" t="s">
        <v>50</v>
      </c>
    </row>
    <row r="60" spans="1:4" ht="13.5" customHeight="1" thickTop="1">
      <c r="A60" s="183" t="s">
        <v>35</v>
      </c>
      <c r="B60" s="146">
        <v>2034</v>
      </c>
      <c r="C60" s="147">
        <v>2246</v>
      </c>
      <c r="D60" s="167">
        <v>212</v>
      </c>
    </row>
    <row r="61" spans="1:4" ht="13.5" customHeight="1">
      <c r="A61" s="184" t="s">
        <v>36</v>
      </c>
      <c r="B61" s="155">
        <v>196</v>
      </c>
      <c r="C61" s="156">
        <v>46</v>
      </c>
      <c r="D61" s="157">
        <v>-150</v>
      </c>
    </row>
    <row r="62" spans="1:4" ht="13.5" customHeight="1">
      <c r="A62" s="185" t="s">
        <v>37</v>
      </c>
      <c r="B62" s="159">
        <v>2163</v>
      </c>
      <c r="C62" s="160">
        <v>1984</v>
      </c>
      <c r="D62" s="161">
        <v>-179</v>
      </c>
    </row>
    <row r="63" spans="1:4" ht="13.5" customHeight="1">
      <c r="A63" s="186" t="s">
        <v>38</v>
      </c>
      <c r="B63" s="187">
        <v>4393</v>
      </c>
      <c r="C63" s="164">
        <v>4277</v>
      </c>
      <c r="D63" s="166">
        <v>-116</v>
      </c>
    </row>
    <row r="64" spans="1:4" ht="10.5">
      <c r="A64" s="121" t="s">
        <v>58</v>
      </c>
      <c r="B64" s="188"/>
      <c r="C64" s="188"/>
      <c r="D64" s="188"/>
    </row>
    <row r="65" spans="1:4" ht="9.75" customHeight="1">
      <c r="A65" s="189"/>
      <c r="B65" s="188"/>
      <c r="C65" s="188"/>
      <c r="D65" s="188"/>
    </row>
    <row r="66" ht="14.25">
      <c r="A66" s="133" t="s">
        <v>57</v>
      </c>
    </row>
    <row r="67" ht="10.5" customHeight="1">
      <c r="A67" s="133"/>
    </row>
    <row r="68" spans="1:11" ht="21.75" thickBot="1">
      <c r="A68" s="179" t="s">
        <v>33</v>
      </c>
      <c r="B68" s="180" t="s">
        <v>69</v>
      </c>
      <c r="C68" s="181" t="s">
        <v>70</v>
      </c>
      <c r="D68" s="181" t="s">
        <v>50</v>
      </c>
      <c r="E68" s="190" t="s">
        <v>31</v>
      </c>
      <c r="F68" s="182" t="s">
        <v>32</v>
      </c>
      <c r="G68" s="807" t="s">
        <v>40</v>
      </c>
      <c r="H68" s="808"/>
      <c r="I68" s="180" t="s">
        <v>69</v>
      </c>
      <c r="J68" s="181" t="s">
        <v>70</v>
      </c>
      <c r="K68" s="182" t="s">
        <v>50</v>
      </c>
    </row>
    <row r="69" spans="1:11" ht="13.5" customHeight="1" thickTop="1">
      <c r="A69" s="183" t="s">
        <v>25</v>
      </c>
      <c r="B69" s="191">
        <v>8.26</v>
      </c>
      <c r="C69" s="192">
        <v>9.97</v>
      </c>
      <c r="D69" s="192">
        <v>1.71</v>
      </c>
      <c r="E69" s="193">
        <v>-13</v>
      </c>
      <c r="F69" s="194">
        <v>-20</v>
      </c>
      <c r="G69" s="811" t="s">
        <v>338</v>
      </c>
      <c r="H69" s="812"/>
      <c r="I69" s="195" t="s">
        <v>188</v>
      </c>
      <c r="J69" s="196" t="s">
        <v>188</v>
      </c>
      <c r="K69" s="197" t="s">
        <v>188</v>
      </c>
    </row>
    <row r="70" spans="1:11" ht="13.5" customHeight="1">
      <c r="A70" s="184" t="s">
        <v>26</v>
      </c>
      <c r="B70" s="198">
        <v>28.52</v>
      </c>
      <c r="C70" s="199">
        <v>29.98</v>
      </c>
      <c r="D70" s="199">
        <v>1.46</v>
      </c>
      <c r="E70" s="200">
        <v>-18</v>
      </c>
      <c r="F70" s="201">
        <v>-40</v>
      </c>
      <c r="G70" s="802" t="s">
        <v>337</v>
      </c>
      <c r="H70" s="803"/>
      <c r="I70" s="198" t="s">
        <v>188</v>
      </c>
      <c r="J70" s="202" t="s">
        <v>188</v>
      </c>
      <c r="K70" s="203" t="s">
        <v>188</v>
      </c>
    </row>
    <row r="71" spans="1:11" ht="13.5" customHeight="1">
      <c r="A71" s="184" t="s">
        <v>27</v>
      </c>
      <c r="B71" s="204">
        <v>15.3</v>
      </c>
      <c r="C71" s="202">
        <v>15.6</v>
      </c>
      <c r="D71" s="202">
        <v>0.3</v>
      </c>
      <c r="E71" s="205">
        <v>25</v>
      </c>
      <c r="F71" s="206">
        <v>35</v>
      </c>
      <c r="G71" s="802" t="s">
        <v>79</v>
      </c>
      <c r="H71" s="803"/>
      <c r="I71" s="198" t="s">
        <v>188</v>
      </c>
      <c r="J71" s="202" t="s">
        <v>188</v>
      </c>
      <c r="K71" s="203" t="s">
        <v>188</v>
      </c>
    </row>
    <row r="72" spans="1:11" ht="13.5" customHeight="1">
      <c r="A72" s="184" t="s">
        <v>28</v>
      </c>
      <c r="B72" s="207">
        <v>82.8</v>
      </c>
      <c r="C72" s="202">
        <v>78.4</v>
      </c>
      <c r="D72" s="202">
        <v>-4.4</v>
      </c>
      <c r="E72" s="205">
        <v>350</v>
      </c>
      <c r="F72" s="208"/>
      <c r="G72" s="802" t="s">
        <v>77</v>
      </c>
      <c r="H72" s="803"/>
      <c r="I72" s="198" t="s">
        <v>188</v>
      </c>
      <c r="J72" s="202" t="s">
        <v>188</v>
      </c>
      <c r="K72" s="203" t="s">
        <v>188</v>
      </c>
    </row>
    <row r="73" spans="1:11" ht="13.5" customHeight="1">
      <c r="A73" s="184" t="s">
        <v>29</v>
      </c>
      <c r="B73" s="209">
        <v>0.77</v>
      </c>
      <c r="C73" s="199">
        <v>0.78</v>
      </c>
      <c r="D73" s="199">
        <v>0.01</v>
      </c>
      <c r="E73" s="210"/>
      <c r="F73" s="211"/>
      <c r="G73" s="802"/>
      <c r="H73" s="803"/>
      <c r="I73" s="198"/>
      <c r="J73" s="202"/>
      <c r="K73" s="203"/>
    </row>
    <row r="74" spans="1:11" ht="13.5" customHeight="1">
      <c r="A74" s="212" t="s">
        <v>30</v>
      </c>
      <c r="B74" s="213">
        <v>99.3</v>
      </c>
      <c r="C74" s="214">
        <v>97</v>
      </c>
      <c r="D74" s="214">
        <v>-2.3</v>
      </c>
      <c r="E74" s="215"/>
      <c r="F74" s="216"/>
      <c r="G74" s="839"/>
      <c r="H74" s="840"/>
      <c r="I74" s="217"/>
      <c r="J74" s="214"/>
      <c r="K74" s="218"/>
    </row>
    <row r="75" ht="10.5">
      <c r="A75" s="121" t="s">
        <v>64</v>
      </c>
    </row>
    <row r="76" ht="10.5">
      <c r="A76" s="121" t="s">
        <v>65</v>
      </c>
    </row>
    <row r="77" ht="10.5">
      <c r="A77" s="121" t="s">
        <v>63</v>
      </c>
    </row>
    <row r="78" ht="10.5" customHeight="1">
      <c r="A78" s="121" t="s">
        <v>68</v>
      </c>
    </row>
  </sheetData>
  <sheetProtection/>
  <mergeCells count="43">
    <mergeCell ref="G68:H68"/>
    <mergeCell ref="G74:H74"/>
    <mergeCell ref="G73:H73"/>
    <mergeCell ref="G72:H72"/>
    <mergeCell ref="G71:H71"/>
    <mergeCell ref="G70:H70"/>
    <mergeCell ref="G69:H69"/>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8:H39"/>
    <mergeCell ref="I38:I39"/>
    <mergeCell ref="G38:G39"/>
    <mergeCell ref="F38:F39"/>
    <mergeCell ref="D38:D39"/>
    <mergeCell ref="E38:E39"/>
    <mergeCell ref="D50:D51"/>
    <mergeCell ref="E50:E51"/>
    <mergeCell ref="H50:H51"/>
    <mergeCell ref="J50:J51"/>
    <mergeCell ref="F50:F51"/>
    <mergeCell ref="G50:G51"/>
    <mergeCell ref="I50:I51"/>
    <mergeCell ref="A38:A39"/>
    <mergeCell ref="B38:B39"/>
    <mergeCell ref="C38:C39"/>
    <mergeCell ref="A50:A51"/>
    <mergeCell ref="B50:B51"/>
    <mergeCell ref="C50:C51"/>
  </mergeCells>
  <printOptions/>
  <pageMargins left="0.4330708661417323" right="0.3937007874015748" top="0.5905511811023623" bottom="0.31496062992125984" header="0.4330708661417323" footer="0.1968503937007874"/>
  <pageSetup horizontalDpi="300" verticalDpi="300" orientation="portrait" paperSize="9" scale="81" r:id="rId1"/>
  <headerFooter alignWithMargins="0">
    <oddFooter>&amp;L&amp;8　　　　※　各数値を四捨五入しているため、端数処理の関係で縦横の計算が一致しない場合があります。</oddFooter>
  </headerFooter>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2011-03-17T07:16:51Z</cp:lastPrinted>
  <dcterms:created xsi:type="dcterms:W3CDTF">1997-01-08T22:48:59Z</dcterms:created>
  <dcterms:modified xsi:type="dcterms:W3CDTF">2011-03-17T07:21:51Z</dcterms:modified>
  <cp:category/>
  <cp:version/>
  <cp:contentType/>
  <cp:contentStatus/>
</cp:coreProperties>
</file>