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5955"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AU88" i="11" l="1"/>
  <c r="AP88" i="11"/>
  <c r="AF88" i="11" l="1"/>
  <c r="AU63" i="11" l="1"/>
  <c r="AK70" i="11" l="1"/>
  <c r="AK71" i="11"/>
  <c r="AK75" i="11"/>
  <c r="AK68" i="11"/>
  <c r="AK33" i="11" l="1"/>
  <c r="AK32" i="11"/>
  <c r="AK31" i="11"/>
  <c r="AU70" i="11" l="1"/>
  <c r="AP70" i="11"/>
  <c r="AU71" i="11"/>
  <c r="AP71" i="11"/>
  <c r="AU69" i="11"/>
  <c r="AU68" i="11"/>
  <c r="V71" i="11" l="1"/>
  <c r="Q71" i="11"/>
  <c r="V70" i="11"/>
  <c r="Q70" i="11"/>
  <c r="CM9" i="11"/>
  <c r="CH9" i="11"/>
  <c r="AK7" i="11" l="1"/>
  <c r="AK30" i="11"/>
  <c r="AK29" i="11"/>
  <c r="AK28" i="11"/>
  <c r="V77" i="11"/>
  <c r="Q77" i="11"/>
  <c r="V76" i="11"/>
  <c r="Q76" i="11"/>
  <c r="V72" i="11"/>
  <c r="Q72" i="11"/>
  <c r="V74" i="11"/>
  <c r="Q74" i="11"/>
  <c r="AP68" i="11"/>
  <c r="V68" i="11"/>
  <c r="Q68" i="11"/>
  <c r="AP69" i="11"/>
  <c r="V69" i="11"/>
  <c r="Q69" i="11"/>
  <c r="V75" i="11"/>
  <c r="Q75" i="11"/>
  <c r="Q73" i="11"/>
  <c r="V73" i="11"/>
  <c r="AA73" i="11"/>
  <c r="AF75" i="11" l="1"/>
  <c r="AF77" i="11"/>
  <c r="AF76" i="11"/>
  <c r="AF74" i="11"/>
  <c r="AF73" i="11"/>
  <c r="AF71" i="11"/>
  <c r="AF72" i="11"/>
  <c r="AF70" i="11"/>
  <c r="AF69" i="11"/>
  <c r="AF68" i="11"/>
  <c r="AA77" i="11"/>
  <c r="AA76" i="11"/>
  <c r="AA71" i="11"/>
  <c r="AA70" i="11"/>
  <c r="AA68" i="11"/>
  <c r="CW7" i="11" l="1"/>
  <c r="CM7" i="11"/>
  <c r="CH7" i="11"/>
  <c r="DG8" i="11"/>
  <c r="CM8" i="11"/>
  <c r="DB9" i="11"/>
  <c r="AP29" i="11"/>
  <c r="AP33" i="11"/>
  <c r="AF33" i="11"/>
  <c r="V33" i="11"/>
  <c r="Q33" i="11"/>
  <c r="AU33" i="11"/>
  <c r="AU32" i="11"/>
  <c r="AP32" i="11"/>
  <c r="AF32" i="11"/>
  <c r="V32" i="11"/>
  <c r="Q32" i="11"/>
  <c r="AP31" i="11"/>
  <c r="AF31" i="11"/>
  <c r="V31" i="11"/>
  <c r="Q31" i="11"/>
  <c r="AU29" i="11"/>
  <c r="AA33" i="11"/>
  <c r="AA32" i="11"/>
  <c r="AA31" i="11"/>
  <c r="AA30" i="11"/>
  <c r="V30" i="11"/>
  <c r="Q30" i="11"/>
  <c r="V29" i="11"/>
  <c r="Q29" i="11"/>
  <c r="AA29" i="11"/>
  <c r="AA28" i="11"/>
  <c r="V28" i="11"/>
  <c r="Q28" i="11"/>
  <c r="AP7" i="11"/>
  <c r="AA7" i="11" l="1"/>
  <c r="V7" i="11"/>
  <c r="Q7" i="11"/>
  <c r="DQ102" i="11" l="1"/>
  <c r="DL102" i="11"/>
  <c r="DG102" i="11"/>
  <c r="DB102" i="11"/>
  <c r="CW102" i="11"/>
  <c r="CR102" i="11"/>
  <c r="AA75" i="11"/>
  <c r="AA74" i="11"/>
  <c r="AA72" i="11"/>
  <c r="AA69" i="11"/>
  <c r="AP63" i="11"/>
  <c r="CW9" i="11"/>
  <c r="CR9" i="11"/>
  <c r="CR8" i="11"/>
  <c r="CR7" i="11"/>
  <c r="AP23" i="11"/>
  <c r="AF23" i="11"/>
  <c r="AA23" i="11"/>
  <c r="V23" i="11"/>
  <c r="Q23"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AM35" i="9"/>
  <c r="C35" i="9"/>
  <c r="BW34" i="9"/>
  <c r="U34" i="9"/>
  <c r="U35" i="9" s="1"/>
  <c r="U36" i="9" s="1"/>
  <c r="C34" i="9"/>
  <c r="BW35" i="9" l="1"/>
  <c r="BW36" i="9" s="1"/>
  <c r="BW37" i="9" s="1"/>
  <c r="BW38" i="9" s="1"/>
  <c r="BW39" i="9" s="1"/>
  <c r="BW40" i="9" s="1"/>
  <c r="BW41" i="9" s="1"/>
  <c r="BW42" i="9" s="1"/>
  <c r="BW43" i="9" s="1"/>
  <c r="BE34" i="9"/>
  <c r="BE35"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alcChain>
</file>

<file path=xl/sharedStrings.xml><?xml version="1.0" encoding="utf-8"?>
<sst xmlns="http://schemas.openxmlformats.org/spreadsheetml/2006/main" count="1059" uniqueCount="572">
  <si>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</si>
  <si>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</si>
  <si>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</si>
  <si>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</si>
  <si>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</si>
  <si>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</si>
  <si>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</si>
  <si>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</si>
  <si>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</si>
  <si>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</si>
  <si>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</si>
  <si>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</si>
  <si>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</si>
  <si>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</si>
  <si>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</si>
  <si>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</si>
  <si>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</si>
  <si>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</si>
  <si>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</si>
  <si>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</si>
  <si>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</si>
  <si>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</si>
  <si>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</si>
  <si>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</si>
  <si>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</si>
  <si>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</si>
  <si>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</si>
  <si>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</si>
  <si>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</si>
  <si>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</si>
  <si>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</si>
  <si>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</si>
  <si>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</si>
  <si>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</si>
  <si>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</si>
  <si>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</si>
  <si>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</si>
  <si>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</si>
  <si>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</si>
  <si>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</si>
  <si>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</si>
  <si>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</si>
  <si>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</si>
  <si>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</si>
  <si>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</si>
  <si>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</si>
  <si>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</si>
  <si>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</si>
  <si>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</si>
  <si>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</si>
  <si>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</si>
  <si>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</si>
  <si>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</si>
  <si>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</si>
  <si>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</si>
  <si>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</si>
  <si>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</si>
  <si>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</si>
  <si>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</si>
  <si>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</si>
  <si>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</si>
  <si>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</si>
  <si>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</si>
  <si>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</si>
  <si>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</si>
  <si>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</si>
  <si>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</si>
  <si>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</si>
  <si>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</si>
  <si>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</si>
  <si>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</si>
  <si>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</si>
  <si>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</si>
  <si>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</si>
  <si>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</si>
  <si>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</si>
  <si>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</si>
  <si>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</si>
  <si>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</si>
  <si>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</si>
  <si>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</si>
  <si>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</si>
  <si>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本巣市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</si>
  <si>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</si>
  <si>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</si>
  <si>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</si>
  <si>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</si>
  <si>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</si>
  <si>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</si>
  <si>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</si>
  <si>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</si>
  <si>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</si>
  <si>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</si>
  <si>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</si>
  <si>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</si>
  <si>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</si>
  <si>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</si>
  <si>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</si>
  <si>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</si>
  <si>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</si>
  <si>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</si>
  <si>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</si>
  <si>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</si>
  <si>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</si>
  <si>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</si>
  <si>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</si>
  <si>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</si>
  <si>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</si>
  <si>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</si>
  <si>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</si>
  <si>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</si>
  <si>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</si>
  <si>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</si>
  <si>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</si>
  <si>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</si>
  <si>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</si>
  <si>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</si>
  <si>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</si>
  <si>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</si>
  <si>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</si>
  <si>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</si>
  <si>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</si>
  <si>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</si>
  <si>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</si>
  <si>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</si>
  <si>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</si>
  <si>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</si>
  <si>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</si>
  <si>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</si>
  <si>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</si>
  <si>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</si>
  <si>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</si>
  <si>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</si>
  <si>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</si>
  <si>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</si>
  <si>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</si>
  <si>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</si>
  <si>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</si>
  <si>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</si>
  <si>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</si>
  <si>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</si>
  <si>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</si>
  <si>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</si>
  <si>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</si>
  <si>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</si>
  <si>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</si>
  <si>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</si>
  <si>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</si>
  <si>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</si>
  <si>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</si>
  <si>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</si>
  <si>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</si>
  <si>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</si>
  <si>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</si>
  <si>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</si>
  <si>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</si>
  <si>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</si>
  <si>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</si>
  <si>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</si>
  <si>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</si>
  <si>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</si>
  <si>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</si>
  <si>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</si>
  <si>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</si>
  <si>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</si>
  <si>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</si>
  <si>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</si>
  <si>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</si>
  <si>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</si>
  <si>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</si>
  <si>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</si>
  <si>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</si>
  <si>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</si>
  <si>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</si>
  <si>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</si>
  <si>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</si>
  <si>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</si>
  <si>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</si>
  <si>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</si>
  <si>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</si>
  <si>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</si>
  <si>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</si>
  <si>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</si>
  <si>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</si>
  <si>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</si>
  <si>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</si>
  <si>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</si>
  <si>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</si>
  <si>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</si>
  <si>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</si>
  <si>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</si>
  <si>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</si>
  <si>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</si>
  <si>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</si>
  <si>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</si>
  <si>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</si>
  <si>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</si>
  <si>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岐阜県本巣市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</si>
  <si>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</si>
  <si>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</si>
  <si>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</si>
  <si>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</si>
  <si>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</si>
  <si>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</si>
  <si>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</si>
  <si>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</si>
  <si>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</si>
  <si>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</si>
  <si>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</si>
  <si>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</si>
  <si>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</si>
  <si>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</si>
  <si>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</si>
  <si>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</si>
  <si>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</si>
  <si>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</si>
  <si>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</si>
  <si>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</si>
  <si>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</si>
  <si>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</si>
  <si>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</si>
  <si>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</si>
  <si>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</si>
  <si>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</si>
  <si>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</si>
  <si>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</si>
  <si>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</si>
  <si>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</si>
  <si>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</si>
  <si>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</si>
  <si>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</si>
  <si>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</si>
  <si>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</si>
  <si>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</si>
  <si>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</si>
  <si>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</si>
  <si>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</si>
  <si>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</si>
  <si>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</si>
  <si>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</si>
  <si>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</si>
  <si>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</si>
  <si>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</si>
  <si>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</si>
  <si>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</si>
  <si>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</si>
  <si>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</si>
  <si>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</si>
  <si>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</si>
  <si>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</si>
  <si>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</si>
  <si>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</si>
  <si>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</si>
  <si>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</si>
  <si>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</si>
  <si>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</si>
  <si>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</si>
  <si>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</si>
  <si>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</si>
  <si>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</si>
  <si>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</si>
  <si>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</si>
  <si>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</si>
  <si>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</si>
  <si>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</si>
  <si>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</si>
  <si>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</si>
  <si>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</si>
  <si>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</si>
  <si>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</si>
  <si>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</si>
  <si>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</si>
  <si>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</si>
  <si>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</si>
  <si>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</si>
  <si>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</si>
  <si>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</si>
  <si>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</si>
  <si>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</si>
  <si>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</si>
  <si>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</si>
  <si>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</si>
  <si>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</si>
  <si>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</si>
  <si>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</si>
  <si>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</si>
  <si>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</si>
  <si>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</si>
  <si>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</si>
  <si>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</si>
  <si>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</si>
  <si>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</si>
  <si>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</si>
  <si>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</si>
  <si>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</si>
  <si>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</si>
  <si>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</si>
  <si>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</si>
  <si>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</si>
  <si>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</si>
  <si>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</si>
  <si>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</si>
  <si>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</si>
  <si>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</si>
  <si>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</si>
  <si>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</si>
  <si>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</si>
  <si>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</si>
  <si>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</si>
  <si>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</si>
  <si>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</si>
  <si>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</si>
  <si>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</si>
  <si>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</si>
  <si>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</si>
  <si>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</si>
  <si>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</si>
  <si>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</si>
  <si>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</si>
  <si>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</si>
  <si>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</si>
  <si>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</si>
  <si>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</si>
  <si>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</si>
  <si>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</si>
  <si>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</si>
  <si>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</si>
  <si>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</si>
  <si>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</si>
  <si>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</si>
  <si>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</si>
  <si>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</si>
  <si>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</si>
  <si>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</si>
  <si>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</si>
  <si>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</si>
  <si>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</si>
  <si>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</si>
  <si>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</si>
  <si>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</si>
  <si>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</si>
  <si>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</si>
  <si>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</si>
  <si>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</si>
  <si>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</si>
  <si>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</si>
  <si>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岐阜県本巣市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</si>
  <si>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</si>
  <si>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</si>
  <si>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</si>
  <si>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</si>
  <si>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</si>
  <si>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</si>
  <si>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</si>
  <si>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</si>
  <si>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</si>
  <si>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</si>
  <si>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</si>
  <si>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</si>
  <si>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</si>
  <si>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</si>
  <si>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</si>
  <si>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</si>
  <si>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</si>
  <si>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</si>
  <si>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</si>
  <si>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</si>
  <si>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</si>
  <si>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</si>
  <si>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</si>
  <si>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</si>
  <si>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</si>
  <si>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</si>
  <si>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</si>
  <si>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</si>
  <si>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</si>
  <si>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</si>
  <si>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</si>
  <si>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</si>
  <si>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</si>
  <si>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</si>
  <si>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</si>
  <si>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後期高齢者医療特別会計</t>
    <phoneticPr fontId="5"/>
  </si>
  <si>
    <t>水道事業会計</t>
    <phoneticPr fontId="5"/>
  </si>
  <si>
    <t>農業集落排水事業特別会計</t>
    <phoneticPr fontId="5"/>
  </si>
  <si>
    <t>公共下水道特別会計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</si>
  <si>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</si>
  <si>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</si>
  <si>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</si>
  <si>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</si>
  <si>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</si>
  <si>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</si>
  <si>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</si>
  <si>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</si>
  <si>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</si>
  <si>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</si>
  <si>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</si>
  <si>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</si>
  <si>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</si>
  <si>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</si>
  <si>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</si>
  <si>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</si>
  <si>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</si>
  <si>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</si>
  <si>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</si>
  <si>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</si>
  <si>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</si>
  <si>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</si>
  <si>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</si>
  <si>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</si>
  <si>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</si>
  <si>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</si>
  <si>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</si>
  <si>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</si>
  <si>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</si>
  <si>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</si>
  <si>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</si>
  <si>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</si>
  <si>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</si>
  <si>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</si>
  <si>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</si>
  <si>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</si>
  <si>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</si>
  <si>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</si>
  <si>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</si>
  <si>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</si>
  <si>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</si>
  <si>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</si>
  <si>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</si>
  <si>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</si>
  <si>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</si>
  <si>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</si>
  <si>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</si>
  <si>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</si>
  <si>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</si>
  <si>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</si>
  <si>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</si>
  <si>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</si>
  <si>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</si>
  <si>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</si>
  <si>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</si>
  <si>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</si>
  <si>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</si>
  <si>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</si>
  <si>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</si>
  <si>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</si>
  <si>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</si>
  <si>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</si>
  <si>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</si>
  <si>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</si>
  <si>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</si>
  <si>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</si>
  <si>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</si>
  <si>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</si>
  <si>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</si>
  <si>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</si>
  <si>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</si>
  <si>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</si>
  <si>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</si>
  <si>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</si>
  <si>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</si>
  <si>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</si>
  <si>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</si>
  <si>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</si>
  <si>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</si>
  <si>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</si>
  <si>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</si>
  <si>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</si>
  <si>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</si>
  <si>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</si>
  <si>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</si>
  <si>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</si>
  <si>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</si>
  <si>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</si>
  <si>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</si>
  <si>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</si>
  <si>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</si>
  <si>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</si>
  <si>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</si>
  <si>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</si>
  <si>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</si>
  <si>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</si>
  <si>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</si>
  <si>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</si>
  <si>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</si>
  <si>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</si>
  <si>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</si>
  <si>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</si>
  <si>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</si>
  <si>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</si>
  <si>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</si>
  <si>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</si>
  <si>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</si>
  <si>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</si>
  <si>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</si>
  <si>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</si>
  <si>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</si>
  <si>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</si>
  <si>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</si>
  <si>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</si>
  <si>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</si>
  <si>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</si>
  <si>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</si>
  <si>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</si>
  <si>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</si>
  <si>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</si>
  <si>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</si>
  <si>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</si>
  <si>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</si>
  <si>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</si>
  <si>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</si>
  <si>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</si>
  <si>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</si>
  <si>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</si>
  <si>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</si>
  <si>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</si>
  <si>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</si>
  <si>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</si>
  <si>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</si>
  <si>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</si>
  <si>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</si>
  <si>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</si>
  <si>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</si>
  <si>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2.58</t>
  </si>
  <si>
    <t>▲ 0.77</t>
  </si>
  <si>
    <t>▲ 1.68</t>
  </si>
  <si>
    <t>▲ 8.26</t>
  </si>
  <si>
    <t>水道事業会計</t>
  </si>
  <si>
    <t>一般会計</t>
  </si>
  <si>
    <t>国民健康保険特別会計（事業勘定）</t>
  </si>
  <si>
    <t>農業集落排水事業特別会計</t>
  </si>
  <si>
    <t>公共下水道特別会計</t>
  </si>
  <si>
    <t>国民健康保険特別会計（施設勘定）</t>
  </si>
  <si>
    <t>後期高齢者医療特別会計</t>
  </si>
  <si>
    <t>その他会計（赤字）</t>
  </si>
  <si>
    <t>その他会計（黒字）</t>
  </si>
  <si>
    <t>法適用企業</t>
    <phoneticPr fontId="5"/>
  </si>
  <si>
    <t>法非適用企業</t>
    <phoneticPr fontId="5"/>
  </si>
  <si>
    <t>もとす振興公社
（旧　織部の里もとす）</t>
    <rPh sb="3" eb="5">
      <t>シンコウ</t>
    </rPh>
    <rPh sb="5" eb="7">
      <t>コウシャ</t>
    </rPh>
    <rPh sb="9" eb="10">
      <t>キュウ</t>
    </rPh>
    <rPh sb="11" eb="13">
      <t>オリベ</t>
    </rPh>
    <rPh sb="14" eb="15">
      <t>サト</t>
    </rPh>
    <phoneticPr fontId="5"/>
  </si>
  <si>
    <t>-</t>
    <phoneticPr fontId="5"/>
  </si>
  <si>
    <t>○</t>
    <phoneticPr fontId="30"/>
  </si>
  <si>
    <t>本巣市土地開発公社</t>
    <rPh sb="0" eb="2">
      <t>モトス</t>
    </rPh>
    <rPh sb="2" eb="3">
      <t>シ</t>
    </rPh>
    <rPh sb="3" eb="5">
      <t>トチ</t>
    </rPh>
    <rPh sb="5" eb="7">
      <t>カイハツ</t>
    </rPh>
    <rPh sb="7" eb="9">
      <t>コウシャ</t>
    </rPh>
    <phoneticPr fontId="5"/>
  </si>
  <si>
    <t>樽見鉄道</t>
    <rPh sb="0" eb="2">
      <t>タルミ</t>
    </rPh>
    <rPh sb="2" eb="4">
      <t>テツドウ</t>
    </rPh>
    <phoneticPr fontId="5"/>
  </si>
  <si>
    <t>西濃環境整備組合</t>
    <rPh sb="0" eb="2">
      <t>セイノウ</t>
    </rPh>
    <rPh sb="2" eb="4">
      <t>カンキョウ</t>
    </rPh>
    <rPh sb="4" eb="6">
      <t>セイビ</t>
    </rPh>
    <rPh sb="6" eb="8">
      <t>クミアイ</t>
    </rPh>
    <phoneticPr fontId="5"/>
  </si>
  <si>
    <t>本巣消防事務組合</t>
    <rPh sb="0" eb="2">
      <t>モトス</t>
    </rPh>
    <rPh sb="2" eb="4">
      <t>ショウボウ</t>
    </rPh>
    <rPh sb="4" eb="6">
      <t>ジム</t>
    </rPh>
    <rPh sb="6" eb="8">
      <t>クミアイ</t>
    </rPh>
    <phoneticPr fontId="5"/>
  </si>
  <si>
    <t>もとす広域連合（一般会計）</t>
    <rPh sb="3" eb="5">
      <t>コウイキ</t>
    </rPh>
    <rPh sb="5" eb="7">
      <t>レンゴウ</t>
    </rPh>
    <rPh sb="8" eb="10">
      <t>イッパン</t>
    </rPh>
    <rPh sb="10" eb="12">
      <t>カイケイ</t>
    </rPh>
    <rPh sb="12" eb="13">
      <t>ヨウブン</t>
    </rPh>
    <phoneticPr fontId="5"/>
  </si>
  <si>
    <t>もとす広域連合（老人福祉施設特別会計）</t>
    <rPh sb="3" eb="5">
      <t>コウイキ</t>
    </rPh>
    <rPh sb="5" eb="7">
      <t>レンゴウ</t>
    </rPh>
    <rPh sb="8" eb="10">
      <t>ロウジン</t>
    </rPh>
    <rPh sb="10" eb="12">
      <t>フクシ</t>
    </rPh>
    <rPh sb="12" eb="14">
      <t>シセツ</t>
    </rPh>
    <rPh sb="14" eb="16">
      <t>トクベツ</t>
    </rPh>
    <rPh sb="16" eb="18">
      <t>カイケイ</t>
    </rPh>
    <phoneticPr fontId="5"/>
  </si>
  <si>
    <t>もとす広域連合（介護保険特別会計）</t>
    <rPh sb="3" eb="5">
      <t>コウイキ</t>
    </rPh>
    <rPh sb="5" eb="7">
      <t>レンゴウ</t>
    </rPh>
    <rPh sb="8" eb="10">
      <t>カイゴ</t>
    </rPh>
    <rPh sb="10" eb="12">
      <t>ホケン</t>
    </rPh>
    <rPh sb="12" eb="14">
      <t>トクベツ</t>
    </rPh>
    <rPh sb="14" eb="16">
      <t>カイケイ</t>
    </rPh>
    <phoneticPr fontId="5"/>
  </si>
  <si>
    <t>岐阜県市町村会館組合</t>
    <rPh sb="0" eb="3">
      <t>ギフケン</t>
    </rPh>
    <rPh sb="3" eb="6">
      <t>シチョウソン</t>
    </rPh>
    <rPh sb="6" eb="8">
      <t>カイカン</t>
    </rPh>
    <rPh sb="8" eb="10">
      <t>クミアイ</t>
    </rPh>
    <phoneticPr fontId="5"/>
  </si>
  <si>
    <t>岐阜地域児童発達支援センター組合</t>
    <rPh sb="0" eb="2">
      <t>ギフ</t>
    </rPh>
    <rPh sb="2" eb="4">
      <t>チイキ</t>
    </rPh>
    <rPh sb="4" eb="6">
      <t>ジドウ</t>
    </rPh>
    <rPh sb="6" eb="8">
      <t>ハッタツ</t>
    </rPh>
    <rPh sb="8" eb="10">
      <t>シエン</t>
    </rPh>
    <rPh sb="14" eb="16">
      <t>クミアイ</t>
    </rPh>
    <phoneticPr fontId="5"/>
  </si>
  <si>
    <t>岐阜県市町村職員退職手当組合</t>
    <rPh sb="0" eb="3">
      <t>ギフケン</t>
    </rPh>
    <rPh sb="3" eb="6">
      <t>シチョウソン</t>
    </rPh>
    <rPh sb="6" eb="8">
      <t>ショクイン</t>
    </rPh>
    <rPh sb="8" eb="10">
      <t>タイショク</t>
    </rPh>
    <rPh sb="10" eb="12">
      <t>テアテ</t>
    </rPh>
    <rPh sb="12" eb="14">
      <t>クミアイ</t>
    </rPh>
    <phoneticPr fontId="5"/>
  </si>
  <si>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</si>
  <si>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2"/>
  </si>
  <si>
    <t>基金から1850百万円繰入</t>
    <rPh sb="0" eb="2">
      <t>キキン</t>
    </rPh>
    <rPh sb="8" eb="11">
      <t>ヒャクマンエン</t>
    </rPh>
    <rPh sb="11" eb="13">
      <t>クリイレ</t>
    </rPh>
    <phoneticPr fontId="5"/>
  </si>
  <si>
    <t>基金から222百万円繰入</t>
    <rPh sb="0" eb="2">
      <t>キキン</t>
    </rPh>
    <rPh sb="7" eb="10">
      <t>ヒャクマンエン</t>
    </rPh>
    <rPh sb="10" eb="12">
      <t>クリイレ</t>
    </rPh>
    <phoneticPr fontId="5"/>
  </si>
  <si>
    <t>基金から
4百万円
繰入</t>
    <rPh sb="0" eb="2">
      <t>キキン</t>
    </rPh>
    <rPh sb="6" eb="9">
      <t>ヒャクマンエン</t>
    </rPh>
    <rPh sb="10" eb="12">
      <t>クリイレ</t>
    </rPh>
    <phoneticPr fontId="5"/>
  </si>
  <si>
    <t>基金から
1021百万円
繰入</t>
    <rPh sb="0" eb="2">
      <t>キキン</t>
    </rPh>
    <rPh sb="9" eb="12">
      <t>ヒャクマンエン</t>
    </rPh>
    <rPh sb="13" eb="15">
      <t>クリイレ</t>
    </rPh>
    <phoneticPr fontId="5"/>
  </si>
  <si>
    <t>基金から80百万円繰入</t>
    <rPh sb="0" eb="2">
      <t>キキン</t>
    </rPh>
    <rPh sb="6" eb="9">
      <t>ヒャクマンエン</t>
    </rPh>
    <rPh sb="9" eb="11">
      <t>クリイレ</t>
    </rPh>
    <phoneticPr fontId="5"/>
  </si>
  <si>
    <t>基金から18百万円繰入</t>
    <rPh sb="0" eb="2">
      <t>キキン</t>
    </rPh>
    <rPh sb="6" eb="9">
      <t>ヒャクマンエン</t>
    </rPh>
    <rPh sb="9" eb="11">
      <t>クリイレ</t>
    </rPh>
    <phoneticPr fontId="5"/>
  </si>
  <si>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</si>
  <si>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</si>
  <si>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</si>
  <si>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</si>
  <si>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</si>
  <si>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</si>
  <si>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</si>
  <si>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</si>
  <si>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</si>
  <si>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</si>
  <si>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</si>
  <si>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有形固定資産減価償却率とも類似団体より低い水準となっている。今後は、公共施設等総合管理計画等に基づき、施設の統廃合や維持管理を適切に行っていくとともに、市債の新規発行額の抑制に努める。</t>
    <phoneticPr fontId="5"/>
  </si>
  <si>
    <t xml:space="preserve">将来負担比率、実質公債費比率とも類似団体より低い水準となっているが、将来負担比率については、平成２８年度は減少しているが、平成２４年度以降上昇しており、実質公債費比率についても今後上昇が見込まれるため、今後も過度な将来負担、公債費負担とならないよう留意しながら計画的な施設更新やそれに伴う市債発行についても計画的且つ、その抑制に努め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</si>
</sst>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2"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wrapText="1"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wrapText="1"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wrapText="1"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wrapText="1"/>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89965</c:v>
                </c:pt>
                <c:pt idx="1">
                  <c:v>100772</c:v>
                </c:pt>
                <c:pt idx="2">
                  <c:v>96237</c:v>
                </c:pt>
                <c:pt idx="3">
                  <c:v>65824</c:v>
                </c:pt>
                <c:pt idx="4">
                  <c:v>76162</c:v>
                </c:pt>
              </c:numCache>
            </c:numRef>
          </c:val>
          <c:smooth val="0"/>
        </c:ser>
        <c:dLbls>
          <c:showLegendKey val="0"/>
          <c:showVal val="0"/>
          <c:showCatName val="0"/>
          <c:showSerName val="0"/>
          <c:showPercent val="0"/>
          <c:showBubbleSize val="0"/>
        </c:dLbls>
        <c:marker val="1"/>
        <c:smooth val="0"/>
        <c:axId val="107185280"/>
        <c:axId val="107187200"/>
      </c:lineChart>
      <c:catAx>
        <c:axId val="1071852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187200"/>
        <c:crosses val="autoZero"/>
        <c:auto val="1"/>
        <c:lblAlgn val="ctr"/>
        <c:lblOffset val="100"/>
        <c:tickLblSkip val="1"/>
        <c:tickMarkSkip val="1"/>
        <c:noMultiLvlLbl val="0"/>
      </c:catAx>
      <c:valAx>
        <c:axId val="10718720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185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5.81</c:v>
                </c:pt>
                <c:pt idx="1">
                  <c:v>4.87</c:v>
                </c:pt>
                <c:pt idx="2">
                  <c:v>7.68</c:v>
                </c:pt>
                <c:pt idx="3">
                  <c:v>8.2200000000000006</c:v>
                </c:pt>
                <c:pt idx="4">
                  <c:v>6.61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48.73</c:v>
                </c:pt>
                <c:pt idx="1">
                  <c:v>48.15</c:v>
                </c:pt>
                <c:pt idx="2">
                  <c:v>45.32</c:v>
                </c:pt>
                <c:pt idx="3">
                  <c:v>46.03</c:v>
                </c:pt>
                <c:pt idx="4">
                  <c:v>39.979999999999997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5957632"/>
        <c:axId val="125959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-2.58</c:v>
                </c:pt>
                <c:pt idx="1">
                  <c:v>-0.77</c:v>
                </c:pt>
                <c:pt idx="2">
                  <c:v>-1.68</c:v>
                </c:pt>
                <c:pt idx="3">
                  <c:v>0.96</c:v>
                </c:pt>
                <c:pt idx="4">
                  <c:v>-8.26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5957632"/>
        <c:axId val="125959552"/>
      </c:lineChart>
      <c:catAx>
        <c:axId val="12595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5959552"/>
        <c:crosses val="autoZero"/>
        <c:auto val="1"/>
        <c:lblAlgn val="ctr"/>
        <c:lblOffset val="100"/>
        <c:tickLblSkip val="1"/>
        <c:tickMarkSkip val="1"/>
        <c:noMultiLvlLbl val="0"/>
      </c:catAx>
      <c:valAx>
        <c:axId val="125959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957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0.16</c:v>
                </c:pt>
                <c:pt idx="2">
                  <c:v>#N/A</c:v>
                </c:pt>
                <c:pt idx="3">
                  <c:v>0.27</c:v>
                </c:pt>
                <c:pt idx="4">
                  <c:v>#N/A</c:v>
                </c:pt>
                <c:pt idx="5">
                  <c:v>0.1</c:v>
                </c:pt>
                <c:pt idx="6">
                  <c:v>#N/A</c:v>
                </c:pt>
                <c:pt idx="7">
                  <c:v>0.28999999999999998</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0.03</c:v>
                </c:pt>
                <c:pt idx="4">
                  <c:v>#N/A</c:v>
                </c:pt>
                <c:pt idx="5">
                  <c:v>0.02</c:v>
                </c:pt>
                <c:pt idx="6">
                  <c:v>#N/A</c:v>
                </c:pt>
                <c:pt idx="7">
                  <c:v>0.01</c:v>
                </c:pt>
                <c:pt idx="8">
                  <c:v>#N/A</c:v>
                </c:pt>
                <c:pt idx="9">
                  <c:v>0.04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0.12</c:v>
                </c:pt>
                <c:pt idx="2">
                  <c:v>#N/A</c:v>
                </c:pt>
                <c:pt idx="3">
                  <c:v>0.14000000000000001</c:v>
                </c:pt>
                <c:pt idx="4">
                  <c:v>#N/A</c:v>
                </c:pt>
                <c:pt idx="5">
                  <c:v>0.16</c:v>
                </c:pt>
                <c:pt idx="6">
                  <c:v>#N/A</c:v>
                </c:pt>
                <c:pt idx="7">
                  <c:v>0.1</c:v>
                </c:pt>
                <c:pt idx="8">
                  <c:v>#N/A</c:v>
                </c:pt>
                <c:pt idx="9">
                  <c:v>0.09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c:v>
                </c:pt>
                <c:pt idx="2">
                  <c:v>#N/A</c:v>
                </c:pt>
                <c:pt idx="3">
                  <c:v>0.18</c:v>
                </c:pt>
                <c:pt idx="4">
                  <c:v>#N/A</c:v>
                </c:pt>
                <c:pt idx="5">
                  <c:v>0.13</c:v>
                </c:pt>
                <c:pt idx="6">
                  <c:v>#N/A</c:v>
                </c:pt>
                <c:pt idx="7">
                  <c:v>0.06</c:v>
                </c:pt>
                <c:pt idx="8">
                  <c:v>#N/A</c:v>
                </c:pt>
                <c:pt idx="9">
                  <c:v>0.18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c:v>
                </c:pt>
                <c:pt idx="2">
                  <c:v>#N/A</c:v>
                </c:pt>
                <c:pt idx="3">
                  <c:v>0.12</c:v>
                </c:pt>
                <c:pt idx="4">
                  <c:v>#N/A</c:v>
                </c:pt>
                <c:pt idx="5">
                  <c:v>0.14000000000000001</c:v>
                </c:pt>
                <c:pt idx="6">
                  <c:v>#N/A</c:v>
                </c:pt>
                <c:pt idx="7">
                  <c:v>0.08</c:v>
                </c:pt>
                <c:pt idx="8">
                  <c:v>#N/A</c:v>
                </c:pt>
                <c:pt idx="9">
                  <c:v>0.2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3.54</c:v>
                </c:pt>
                <c:pt idx="2">
                  <c:v>#N/A</c:v>
                </c:pt>
                <c:pt idx="3">
                  <c:v>2.36</c:v>
                </c:pt>
                <c:pt idx="4">
                  <c:v>#N/A</c:v>
                </c:pt>
                <c:pt idx="5">
                  <c:v>1.76</c:v>
                </c:pt>
                <c:pt idx="6">
                  <c:v>#N/A</c:v>
                </c:pt>
                <c:pt idx="7">
                  <c:v>1.83</c:v>
                </c:pt>
                <c:pt idx="8">
                  <c:v>#N/A</c:v>
                </c:pt>
                <c:pt idx="9">
                  <c:v>2.65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5.8</c:v>
                </c:pt>
                <c:pt idx="2">
                  <c:v>#N/A</c:v>
                </c:pt>
                <c:pt idx="3">
                  <c:v>4.8600000000000003</c:v>
                </c:pt>
                <c:pt idx="4">
                  <c:v>#N/A</c:v>
                </c:pt>
                <c:pt idx="5">
                  <c:v>7.67</c:v>
                </c:pt>
                <c:pt idx="6">
                  <c:v>#N/A</c:v>
                </c:pt>
                <c:pt idx="7">
                  <c:v>8.2100000000000009</c:v>
                </c:pt>
                <c:pt idx="8">
                  <c:v>#N/A</c:v>
                </c:pt>
                <c:pt idx="9">
                  <c:v>6.6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4.91</c:v>
                </c:pt>
                <c:pt idx="2">
                  <c:v>#N/A</c:v>
                </c:pt>
                <c:pt idx="3">
                  <c:v>5.5</c:v>
                </c:pt>
                <c:pt idx="4">
                  <c:v>#N/A</c:v>
                </c:pt>
                <c:pt idx="5">
                  <c:v>6.3</c:v>
                </c:pt>
                <c:pt idx="6">
                  <c:v>#N/A</c:v>
                </c:pt>
                <c:pt idx="7">
                  <c:v>6.98</c:v>
                </c:pt>
                <c:pt idx="8">
                  <c:v>#N/A</c:v>
                </c:pt>
                <c:pt idx="9">
                  <c:v>7.87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407808"/>
        <c:axId val="2417792"/>
      </c:barChart>
      <c:catAx>
        <c:axId val="240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17792"/>
        <c:crosses val="autoZero"/>
        <c:auto val="1"/>
        <c:lblAlgn val="ctr"/>
        <c:lblOffset val="100"/>
        <c:tickLblSkip val="1"/>
        <c:tickMarkSkip val="1"/>
        <c:noMultiLvlLbl val="0"/>
      </c:catAx>
      <c:valAx>
        <c:axId val="2417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7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1372</c:v>
                </c:pt>
                <c:pt idx="5">
                  <c:v>1419</c:v>
                </c:pt>
                <c:pt idx="8">
                  <c:v>1518</c:v>
                </c:pt>
                <c:pt idx="11">
                  <c:v>1502</c:v>
                </c:pt>
                <c:pt idx="14">
                  <c:v>1542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13</c:v>
                </c:pt>
                <c:pt idx="3">
                  <c:v>13</c:v>
                </c:pt>
                <c:pt idx="6">
                  <c:v>13</c:v>
                </c:pt>
                <c:pt idx="9">
                  <c:v>12</c:v>
                </c:pt>
                <c:pt idx="12">
                  <c:v>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66</c:v>
                </c:pt>
                <c:pt idx="3">
                  <c:v>64</c:v>
                </c:pt>
                <c:pt idx="6">
                  <c:v>72</c:v>
                </c:pt>
                <c:pt idx="9">
                  <c:v>65</c:v>
                </c:pt>
                <c:pt idx="12">
                  <c:v>65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628</c:v>
                </c:pt>
                <c:pt idx="3">
                  <c:v>703</c:v>
                </c:pt>
                <c:pt idx="6">
                  <c:v>711</c:v>
                </c:pt>
                <c:pt idx="9">
                  <c:v>749</c:v>
                </c:pt>
                <c:pt idx="12">
                  <c:v>730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1070</c:v>
                </c:pt>
                <c:pt idx="3">
                  <c:v>1048</c:v>
                </c:pt>
                <c:pt idx="6">
                  <c:v>1071</c:v>
                </c:pt>
                <c:pt idx="9">
                  <c:v>1120</c:v>
                </c:pt>
                <c:pt idx="12">
                  <c:v>1277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6608896"/>
        <c:axId val="106611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405</c:v>
                </c:pt>
                <c:pt idx="2">
                  <c:v>#N/A</c:v>
                </c:pt>
                <c:pt idx="3">
                  <c:v>#N/A</c:v>
                </c:pt>
                <c:pt idx="4">
                  <c:v>409</c:v>
                </c:pt>
                <c:pt idx="5">
                  <c:v>#N/A</c:v>
                </c:pt>
                <c:pt idx="6">
                  <c:v>#N/A</c:v>
                </c:pt>
                <c:pt idx="7">
                  <c:v>349</c:v>
                </c:pt>
                <c:pt idx="8">
                  <c:v>#N/A</c:v>
                </c:pt>
                <c:pt idx="9">
                  <c:v>#N/A</c:v>
                </c:pt>
                <c:pt idx="10">
                  <c:v>444</c:v>
                </c:pt>
                <c:pt idx="11">
                  <c:v>#N/A</c:v>
                </c:pt>
                <c:pt idx="12">
                  <c:v>#N/A</c:v>
                </c:pt>
                <c:pt idx="13">
                  <c:v>534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6608896"/>
        <c:axId val="106611072"/>
      </c:lineChart>
      <c:catAx>
        <c:axId val="106608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611072"/>
        <c:crosses val="autoZero"/>
        <c:auto val="1"/>
        <c:lblAlgn val="ctr"/>
        <c:lblOffset val="100"/>
        <c:tickLblSkip val="1"/>
        <c:tickMarkSkip val="1"/>
        <c:noMultiLvlLbl val="0"/>
      </c:catAx>
      <c:valAx>
        <c:axId val="106611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608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18377</c:v>
                </c:pt>
                <c:pt idx="5">
                  <c:v>18728</c:v>
                </c:pt>
                <c:pt idx="8">
                  <c:v>18592</c:v>
                </c:pt>
                <c:pt idx="11">
                  <c:v>18491</c:v>
                </c:pt>
                <c:pt idx="14">
                  <c:v>18459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135</c:v>
                </c:pt>
                <c:pt idx="5">
                  <c:v>113</c:v>
                </c:pt>
                <c:pt idx="8">
                  <c:v>95</c:v>
                </c:pt>
                <c:pt idx="11">
                  <c:v>73</c:v>
                </c:pt>
                <c:pt idx="14">
                  <c:v>58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10504</c:v>
                </c:pt>
                <c:pt idx="5">
                  <c:v>10281</c:v>
                </c:pt>
                <c:pt idx="8">
                  <c:v>9517</c:v>
                </c:pt>
                <c:pt idx="11">
                  <c:v>9260</c:v>
                </c:pt>
                <c:pt idx="14">
                  <c:v>8443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2240</c:v>
                </c:pt>
                <c:pt idx="3">
                  <c:v>2299</c:v>
                </c:pt>
                <c:pt idx="6">
                  <c:v>2136</c:v>
                </c:pt>
                <c:pt idx="9">
                  <c:v>2224</c:v>
                </c:pt>
                <c:pt idx="12">
                  <c:v>2255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491</c:v>
                </c:pt>
                <c:pt idx="3">
                  <c:v>424</c:v>
                </c:pt>
                <c:pt idx="6">
                  <c:v>373</c:v>
                </c:pt>
                <c:pt idx="9">
                  <c:v>436</c:v>
                </c:pt>
                <c:pt idx="12">
                  <c:v>512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10769</c:v>
                </c:pt>
                <c:pt idx="3">
                  <c:v>10698</c:v>
                </c:pt>
                <c:pt idx="6">
                  <c:v>10878</c:v>
                </c:pt>
                <c:pt idx="9">
                  <c:v>10869</c:v>
                </c:pt>
                <c:pt idx="12">
                  <c:v>9525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944</c:v>
                </c:pt>
                <c:pt idx="3">
                  <c:v>937</c:v>
                </c:pt>
                <c:pt idx="6">
                  <c:v>748</c:v>
                </c:pt>
                <c:pt idx="9">
                  <c:v>738</c:v>
                </c:pt>
                <c:pt idx="12">
                  <c:v>734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14868</c:v>
                </c:pt>
                <c:pt idx="3">
                  <c:v>15747</c:v>
                </c:pt>
                <c:pt idx="6">
                  <c:v>16025</c:v>
                </c:pt>
                <c:pt idx="9">
                  <c:v>16221</c:v>
                </c:pt>
                <c:pt idx="12">
                  <c:v>16481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2164608"/>
        <c:axId val="132170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296</c:v>
                </c:pt>
                <c:pt idx="2">
                  <c:v>#N/A</c:v>
                </c:pt>
                <c:pt idx="3">
                  <c:v>#N/A</c:v>
                </c:pt>
                <c:pt idx="4">
                  <c:v>982</c:v>
                </c:pt>
                <c:pt idx="5">
                  <c:v>#N/A</c:v>
                </c:pt>
                <c:pt idx="6">
                  <c:v>#N/A</c:v>
                </c:pt>
                <c:pt idx="7">
                  <c:v>1956</c:v>
                </c:pt>
                <c:pt idx="8">
                  <c:v>#N/A</c:v>
                </c:pt>
                <c:pt idx="9">
                  <c:v>#N/A</c:v>
                </c:pt>
                <c:pt idx="10">
                  <c:v>2664</c:v>
                </c:pt>
                <c:pt idx="11">
                  <c:v>#N/A</c:v>
                </c:pt>
                <c:pt idx="12">
                  <c:v>#N/A</c:v>
                </c:pt>
                <c:pt idx="13">
                  <c:v>2546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2164608"/>
        <c:axId val="132170880"/>
      </c:lineChart>
      <c:catAx>
        <c:axId val="13216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170880"/>
        <c:crosses val="autoZero"/>
        <c:auto val="1"/>
        <c:lblAlgn val="ctr"/>
        <c:lblOffset val="100"/>
        <c:tickLblSkip val="1"/>
        <c:tickMarkSkip val="1"/>
        <c:noMultiLvlLbl val="0"/>
      </c:catAx>
      <c:valAx>
        <c:axId val="132170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164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50.1</c:v>
                </c:pt>
                <c:pt idx="4">
                  <c:v>51.2</c:v>
                </c:pt>
              </c:numCache>
            </c:numRef>
          </c:xVal>
          <c:yVal>
            <c:numRef>
              <c:f>公会計指標分析・財政指標組合せ分析表!$K$51:$O$51</c:f>
              <c:numCache>
                <c:formatCode>#,##0.0;"▲ "#,##0.0</c:formatCode>
                <c:ptCount val="5"/>
                <c:pt idx="3">
                  <c:v>28.6</c:v>
                </c:pt>
                <c:pt idx="4">
                  <c:v>27.8</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pt idx="4">
                  <c:v>55.1</c:v>
                </c:pt>
              </c:numCache>
            </c:numRef>
          </c:xVal>
          <c:yVal>
            <c:numRef>
              <c:f>公会計指標分析・財政指標組合せ分析表!$K$55:$O$55</c:f>
              <c:numCache>
                <c:formatCode>#,##0.0;"▲ "#,##0.0</c:formatCode>
                <c:ptCount val="5"/>
                <c:pt idx="3">
                  <c:v>58.5</c:v>
                </c:pt>
                <c:pt idx="4">
                  <c:v>54.6</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4833664"/>
        <c:axId val="134835584"/>
      </c:scatterChart>
      <c:valAx>
        <c:axId val="134833664"/>
        <c:scaling>
          <c:orientation val="minMax"/>
          <c:max val="55.6"/>
          <c:min val="49.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835584"/>
        <c:crosses val="autoZero"/>
        <c:crossBetween val="midCat"/>
      </c:valAx>
      <c:valAx>
        <c:axId val="134835584"/>
        <c:scaling>
          <c:orientation val="minMax"/>
          <c:max val="64"/>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8336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4.5</c:v>
                </c:pt>
                <c:pt idx="1">
                  <c:v>4.0999999999999996</c:v>
                </c:pt>
                <c:pt idx="2">
                  <c:v>4</c:v>
                </c:pt>
                <c:pt idx="3">
                  <c:v>4.2</c:v>
                </c:pt>
                <c:pt idx="4">
                  <c:v>4.7</c:v>
                </c:pt>
              </c:numCache>
            </c:numRef>
          </c:xVal>
          <c:yVal>
            <c:numRef>
              <c:f>公会計指標分析・財政指標組合せ分析表!$K$73:$O$73</c:f>
              <c:numCache>
                <c:formatCode>#,##0.0;"▲ "#,##0.0</c:formatCode>
                <c:ptCount val="5"/>
                <c:pt idx="0">
                  <c:v>3</c:v>
                </c:pt>
                <c:pt idx="1">
                  <c:v>10</c:v>
                </c:pt>
                <c:pt idx="2">
                  <c:v>20.9</c:v>
                </c:pt>
                <c:pt idx="3">
                  <c:v>28.6</c:v>
                </c:pt>
                <c:pt idx="4">
                  <c:v>27.8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5431680"/>
        <c:axId val="135433600"/>
      </c:scatterChart>
      <c:valAx>
        <c:axId val="135431680"/>
        <c:scaling>
          <c:orientation val="minMax"/>
          <c:max val="13.6"/>
          <c:min val="3.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433600"/>
        <c:crosses val="autoZero"/>
        <c:crossBetween val="midCat"/>
      </c:valAx>
      <c:valAx>
        <c:axId val="135433600"/>
        <c:scaling>
          <c:orientation val="minMax"/>
          <c:max val="89"/>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431680"/>
        <c:crosses val="autoZero"/>
        <c:crossBetween val="midCat"/>
        <c:majorUnit val="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岐阜県本巣市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元利償還金は、臨時財政対策債などの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元金償還開始など</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157</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公営企業債の元利償還金に対する繰入金は、農業集落排水事業特別会計分や公共下水道特別会計分で</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となり、全体で</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実質公債費比率の分子算出の際に控除する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算入公債費等は、前年度から</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以上の結果</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、元利償還金等（</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130</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、算入公債費等（</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となり、</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差引き</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実質公債費比率の分子</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B)</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90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の増となった。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岐阜県本巣市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一般会計等に係る地方債の現在高は、臨時財政対策債</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発行などにより</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260</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増額と</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ったものの、公営企業債等繰入見込額が</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1,344</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百万円の減となったことから、将来負担額（</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の合計は、</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981</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一方で将来負担額から差し引く</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充当可能</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財源等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B)</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は、充当可能</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、主に財政調整基金及び学校教育施設等整備基金の取り崩しにより</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817</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減とな</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ったことで</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合わせて </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864</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百万円の減となった。これにより、</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将来負担比率</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の分子</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B)</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岐阜県本巣市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34,960
34,439
374.65
17,146,953
15,592,434
704,843
10,664,090
16,473,514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27.8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[ 51.2</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有形固定資産減価償却率は類似団体と比較して低い水準にあるものの、昭和５３年から昭和５８年を第１次のピークとして整備された施設</a:t>
          </a:r>
          <a:r>
            <a:rPr kumimoji="1" lang="ja-JP" altLang="en-US" sz="1100">
              <a:solidFill>
                <a:schemeClr val="dk1"/>
              </a:solidFill>
              <a:effectLst/>
              <a:latin typeface="+mn-lt"/>
              <a:ea typeface="+mn-ea"/>
              <a:cs typeface="+mn-cs"/>
            </a:rPr>
            <a:t>に加え</a:t>
          </a:r>
          <a:r>
            <a:rPr kumimoji="1" lang="ja-JP" altLang="ja-JP" sz="1100">
              <a:solidFill>
                <a:schemeClr val="dk1"/>
              </a:solidFill>
              <a:effectLst/>
              <a:latin typeface="+mn-lt"/>
              <a:ea typeface="+mn-ea"/>
              <a:cs typeface="+mn-cs"/>
            </a:rPr>
            <a:t>、その後平成２年から平成１０年にかけて第２次のピークとして整備された施設が多く、今後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老朽化による改修・更新のピークが集中することが見込まれるため、平成２９年３月に策定した「公共施設等総合管理計画」及び平成３０年３月に策定した「公共施設再配置計画」に基づき、今後、２年かけて各施設の個別計画を策定し、施設の統廃合に向けた再編整備を進めていくところで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474768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599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5992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452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4747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72830</xdr:rowOff>
    </xdr:from>
    <xdr:ext cx="405111" cy="259045"/>
    <xdr:sp macro="" textlink="">
      <xdr:nvSpPr>
        <xdr:cNvPr id="69" name="有形固定資産減価償却率平均値テキスト"/>
        <xdr:cNvSpPr txBox="1"/>
      </xdr:nvSpPr>
      <xdr:spPr>
        <a:xfrm>
          <a:off x="4813300" y="5044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4711700" y="51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1" name="フローチャート : 判断 70"/>
        <xdr:cNvSpPr/>
      </xdr:nvSpPr>
      <xdr:spPr>
        <a:xfrm>
          <a:off x="4000500" y="535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31</xdr:row>
      <xdr:rowOff>159173</xdr:rowOff>
    </xdr:from>
    <xdr:to>
      <xdr:col>3</xdr:col>
      <xdr:colOff>1222375</xdr:colOff>
      <xdr:row>32</xdr:row>
      <xdr:rowOff>89323</xdr:rowOff>
    </xdr:to>
    <xdr:sp macro="" textlink="">
      <xdr:nvSpPr>
        <xdr:cNvPr id="77" name="円/楕円 76"/>
        <xdr:cNvSpPr/>
      </xdr:nvSpPr>
      <xdr:spPr>
        <a:xfrm>
          <a:off x="4711700" y="547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31</xdr:row>
      <xdr:rowOff>137600</xdr:rowOff>
    </xdr:from>
    <xdr:ext cx="405111" cy="259045"/>
    <xdr:sp macro="" textlink="">
      <xdr:nvSpPr>
        <xdr:cNvPr id="78" name="有形固定資産減価償却率該当値テキスト"/>
        <xdr:cNvSpPr txBox="1"/>
      </xdr:nvSpPr>
      <xdr:spPr>
        <a:xfrm>
          <a:off x="4813300" y="545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3</xdr:col>
      <xdr:colOff>409575</xdr:colOff>
      <xdr:row>32</xdr:row>
      <xdr:rowOff>66887</xdr:rowOff>
    </xdr:from>
    <xdr:to>
      <xdr:col>3</xdr:col>
      <xdr:colOff>511175</xdr:colOff>
      <xdr:row>32</xdr:row>
      <xdr:rowOff>168487</xdr:rowOff>
    </xdr:to>
    <xdr:sp macro="" textlink="">
      <xdr:nvSpPr>
        <xdr:cNvPr id="79" name="円/楕円 78"/>
        <xdr:cNvSpPr/>
      </xdr:nvSpPr>
      <xdr:spPr>
        <a:xfrm>
          <a:off x="4000500" y="55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32</xdr:row>
      <xdr:rowOff>38523</xdr:rowOff>
    </xdr:from>
    <xdr:to>
      <xdr:col>3</xdr:col>
      <xdr:colOff>1171575</xdr:colOff>
      <xdr:row>32</xdr:row>
      <xdr:rowOff>117687</xdr:rowOff>
    </xdr:to>
    <xdr:cxnSp macro="">
      <xdr:nvCxnSpPr>
        <xdr:cNvPr id="80" name="直線コネクタ 79"/>
        <xdr:cNvCxnSpPr/>
      </xdr:nvCxnSpPr>
      <xdr:spPr>
        <a:xfrm flipV="1">
          <a:off x="4051300" y="5524923"/>
          <a:ext cx="711200" cy="7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29</xdr:row>
      <xdr:rowOff>154957</xdr:rowOff>
    </xdr:from>
    <xdr:ext cx="405111" cy="259045"/>
    <xdr:sp macro="" textlink="">
      <xdr:nvSpPr>
        <xdr:cNvPr id="81" name="n_1aveValue有形固定資産減価償却率"/>
        <xdr:cNvSpPr txBox="1"/>
      </xdr:nvSpPr>
      <xdr:spPr>
        <a:xfrm>
          <a:off x="3836043" y="51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159614</xdr:rowOff>
    </xdr:from>
    <xdr:ext cx="405111" cy="259045"/>
    <xdr:sp macro="" textlink="">
      <xdr:nvSpPr>
        <xdr:cNvPr id="82" name="n_1mainValue有形固定資産減価償却率"/>
        <xdr:cNvSpPr txBox="1"/>
      </xdr:nvSpPr>
      <xdr:spPr>
        <a:xfrm>
          <a:off x="3836043" y="564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岐阜県本巣市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34,960
34,439
374.65
17,146,953
15,592,434
704,843
10,664,090
16,473,514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27.8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41910</xdr:rowOff>
    </xdr:from>
    <xdr:to>
      <xdr:col>6</xdr:col>
      <xdr:colOff>510540</xdr:colOff>
      <xdr:row>38</xdr:row>
      <xdr:rowOff>112776</xdr:rowOff>
    </xdr:to>
    <xdr:cxnSp macro="">
      <xdr:nvCxnSpPr>
        <xdr:cNvPr id="55" name="直線コネクタ 54"/>
        <xdr:cNvCxnSpPr/>
      </xdr:nvCxnSpPr>
      <xdr:spPr>
        <a:xfrm flipV="1">
          <a:off x="4634865" y="56997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116603</xdr:rowOff>
    </xdr:from>
    <xdr:ext cx="405111" cy="259045"/>
    <xdr:sp macro="" textlink="">
      <xdr:nvSpPr>
        <xdr:cNvPr id="56" name="【道路】&#10;有形固定資産減価償却率最小値テキスト"/>
        <xdr:cNvSpPr txBox="1"/>
      </xdr:nvSpPr>
      <xdr:spPr>
        <a:xfrm>
          <a:off x="4724400" y="6631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38</xdr:row>
      <xdr:rowOff>112776</xdr:rowOff>
    </xdr:from>
    <xdr:to>
      <xdr:col>6</xdr:col>
      <xdr:colOff>600075</xdr:colOff>
      <xdr:row>38</xdr:row>
      <xdr:rowOff>112776</xdr:rowOff>
    </xdr:to>
    <xdr:cxnSp macro="">
      <xdr:nvCxnSpPr>
        <xdr:cNvPr id="57" name="直線コネクタ 56"/>
        <xdr:cNvCxnSpPr/>
      </xdr:nvCxnSpPr>
      <xdr:spPr>
        <a:xfrm>
          <a:off x="4546600" y="6627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160037</xdr:rowOff>
    </xdr:from>
    <xdr:ext cx="405111" cy="259045"/>
    <xdr:sp macro="" textlink="">
      <xdr:nvSpPr>
        <xdr:cNvPr id="58" name="【道路】&#10;有形固定資産減価償却率最大値テキスト"/>
        <xdr:cNvSpPr txBox="1"/>
      </xdr:nvSpPr>
      <xdr:spPr>
        <a:xfrm>
          <a:off x="47244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41910</xdr:rowOff>
    </xdr:from>
    <xdr:to>
      <xdr:col>6</xdr:col>
      <xdr:colOff>600075</xdr:colOff>
      <xdr:row>33</xdr:row>
      <xdr:rowOff>41910</xdr:rowOff>
    </xdr:to>
    <xdr:cxnSp macro="">
      <xdr:nvCxnSpPr>
        <xdr:cNvPr id="59" name="直線コネクタ 58"/>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23131</xdr:rowOff>
    </xdr:from>
    <xdr:ext cx="405111" cy="259045"/>
    <xdr:sp macro="" textlink="">
      <xdr:nvSpPr>
        <xdr:cNvPr id="60" name="【道路】&#10;有形固定資産減価償却率平均値テキスト"/>
        <xdr:cNvSpPr txBox="1"/>
      </xdr:nvSpPr>
      <xdr:spPr>
        <a:xfrm>
          <a:off x="4724400" y="58524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254</xdr:rowOff>
    </xdr:from>
    <xdr:to>
      <xdr:col>6</xdr:col>
      <xdr:colOff>561975</xdr:colOff>
      <xdr:row>35</xdr:row>
      <xdr:rowOff>101854</xdr:rowOff>
    </xdr:to>
    <xdr:sp macro="" textlink="">
      <xdr:nvSpPr>
        <xdr:cNvPr id="61" name="フローチャート : 判断 60"/>
        <xdr:cNvSpPr/>
      </xdr:nvSpPr>
      <xdr:spPr>
        <a:xfrm>
          <a:off x="4584700" y="60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39116</xdr:rowOff>
    </xdr:from>
    <xdr:to>
      <xdr:col>5</xdr:col>
      <xdr:colOff>409575</xdr:colOff>
      <xdr:row>36</xdr:row>
      <xdr:rowOff>140716</xdr:rowOff>
    </xdr:to>
    <xdr:sp macro="" textlink="">
      <xdr:nvSpPr>
        <xdr:cNvPr id="62" name="フローチャート : 判断 61"/>
        <xdr:cNvSpPr/>
      </xdr:nvSpPr>
      <xdr:spPr>
        <a:xfrm>
          <a:off x="3746500" y="62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8" name="円/楕円 67"/>
        <xdr:cNvSpPr/>
      </xdr:nvSpPr>
      <xdr:spPr>
        <a:xfrm>
          <a:off x="4584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66057</xdr:rowOff>
    </xdr:from>
    <xdr:ext cx="405111" cy="259045"/>
    <xdr:sp macro="" textlink="">
      <xdr:nvSpPr>
        <xdr:cNvPr id="69" name="【道路】&#10;有形固定資産減価償却率該当値テキスト"/>
        <xdr:cNvSpPr txBox="1"/>
      </xdr:nvSpPr>
      <xdr:spPr>
        <a:xfrm>
          <a:off x="4724400" y="6409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160274</xdr:rowOff>
    </xdr:from>
    <xdr:to>
      <xdr:col>5</xdr:col>
      <xdr:colOff>409575</xdr:colOff>
      <xdr:row>40</xdr:row>
      <xdr:rowOff>90424</xdr:rowOff>
    </xdr:to>
    <xdr:sp macro="" textlink="">
      <xdr:nvSpPr>
        <xdr:cNvPr id="70" name="円/楕円 69"/>
        <xdr:cNvSpPr/>
      </xdr:nvSpPr>
      <xdr:spPr>
        <a:xfrm>
          <a:off x="3746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30480</xdr:rowOff>
    </xdr:from>
    <xdr:to>
      <xdr:col>6</xdr:col>
      <xdr:colOff>511175</xdr:colOff>
      <xdr:row>40</xdr:row>
      <xdr:rowOff>39624</xdr:rowOff>
    </xdr:to>
    <xdr:cxnSp macro="">
      <xdr:nvCxnSpPr>
        <xdr:cNvPr id="71" name="直線コネクタ 70"/>
        <xdr:cNvCxnSpPr/>
      </xdr:nvCxnSpPr>
      <xdr:spPr>
        <a:xfrm flipV="1">
          <a:off x="3797300" y="6545580"/>
          <a:ext cx="838200" cy="3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34</xdr:row>
      <xdr:rowOff>157243</xdr:rowOff>
    </xdr:from>
    <xdr:ext cx="405111" cy="259045"/>
    <xdr:sp macro="" textlink="">
      <xdr:nvSpPr>
        <xdr:cNvPr id="72" name="n_1aveValue【道路】&#10;有形固定資産減価償却率"/>
        <xdr:cNvSpPr txBox="1"/>
      </xdr:nvSpPr>
      <xdr:spPr>
        <a:xfrm>
          <a:off x="3582043" y="598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81551</xdr:rowOff>
    </xdr:from>
    <xdr:ext cx="405111" cy="259045"/>
    <xdr:sp macro="" textlink="">
      <xdr:nvSpPr>
        <xdr:cNvPr id="73" name="n_1mainValue【道路】&#10;有形固定資産減価償却率"/>
        <xdr:cNvSpPr txBox="1"/>
      </xdr:nvSpPr>
      <xdr:spPr>
        <a:xfrm>
          <a:off x="3582043" y="693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5" name="直線コネクタ 94"/>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6"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7" name="直線コネクタ 96"/>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8"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9" name="直線コネクタ 98"/>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100"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101" name="フローチャート : 判断 100"/>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102" name="フローチャート : 判断 101"/>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22016</xdr:rowOff>
    </xdr:from>
    <xdr:to>
      <xdr:col>15</xdr:col>
      <xdr:colOff>231775</xdr:colOff>
      <xdr:row>38</xdr:row>
      <xdr:rowOff>123616</xdr:rowOff>
    </xdr:to>
    <xdr:sp macro="" textlink="">
      <xdr:nvSpPr>
        <xdr:cNvPr id="108" name="円/楕円 107"/>
        <xdr:cNvSpPr/>
      </xdr:nvSpPr>
      <xdr:spPr>
        <a:xfrm>
          <a:off x="10426700" y="653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44894</xdr:rowOff>
    </xdr:from>
    <xdr:ext cx="534377" cy="259045"/>
    <xdr:sp macro="" textlink="">
      <xdr:nvSpPr>
        <xdr:cNvPr id="109" name="【道路】&#10;一人当たり延長該当値テキスト"/>
        <xdr:cNvSpPr txBox="1"/>
      </xdr:nvSpPr>
      <xdr:spPr>
        <a:xfrm>
          <a:off x="10566400" y="638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25.148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170469</xdr:rowOff>
    </xdr:from>
    <xdr:to>
      <xdr:col>14</xdr:col>
      <xdr:colOff>79375</xdr:colOff>
      <xdr:row>39</xdr:row>
      <xdr:rowOff>100619</xdr:rowOff>
    </xdr:to>
    <xdr:sp macro="" textlink="">
      <xdr:nvSpPr>
        <xdr:cNvPr id="110" name="円/楕円 109"/>
        <xdr:cNvSpPr/>
      </xdr:nvSpPr>
      <xdr:spPr>
        <a:xfrm>
          <a:off x="9588500" y="66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72816</xdr:rowOff>
    </xdr:from>
    <xdr:to>
      <xdr:col>15</xdr:col>
      <xdr:colOff>180975</xdr:colOff>
      <xdr:row>39</xdr:row>
      <xdr:rowOff>49819</xdr:rowOff>
    </xdr:to>
    <xdr:cxnSp macro="">
      <xdr:nvCxnSpPr>
        <xdr:cNvPr id="111" name="直線コネクタ 110"/>
        <xdr:cNvCxnSpPr/>
      </xdr:nvCxnSpPr>
      <xdr:spPr>
        <a:xfrm flipV="1">
          <a:off x="9639300" y="6587916"/>
          <a:ext cx="838200" cy="14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51333</xdr:rowOff>
    </xdr:from>
    <xdr:ext cx="534377" cy="259045"/>
    <xdr:sp macro="" textlink="">
      <xdr:nvSpPr>
        <xdr:cNvPr id="112" name="n_1aveValue【道路】&#10;一人当たり延長"/>
        <xdr:cNvSpPr txBox="1"/>
      </xdr:nvSpPr>
      <xdr:spPr>
        <a:xfrm>
          <a:off x="9359410" y="639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91746</xdr:rowOff>
    </xdr:from>
    <xdr:ext cx="534377" cy="259045"/>
    <xdr:sp macro="" textlink="">
      <xdr:nvSpPr>
        <xdr:cNvPr id="113" name="n_1mainValue【道路】&#10;一人当たり延長"/>
        <xdr:cNvSpPr txBox="1"/>
      </xdr:nvSpPr>
      <xdr:spPr>
        <a:xfrm>
          <a:off x="9359410" y="677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4" name="テキスト ボックス 13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8" name="直線コネクタ 137"/>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9"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40" name="直線コネクタ 139"/>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41"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42" name="直線コネクタ 141"/>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143527</xdr:rowOff>
    </xdr:from>
    <xdr:ext cx="405111" cy="259045"/>
    <xdr:sp macro="" textlink="">
      <xdr:nvSpPr>
        <xdr:cNvPr id="143" name="【橋りょう・トンネル】&#10;有形固定資産減価償却率平均値テキスト"/>
        <xdr:cNvSpPr txBox="1"/>
      </xdr:nvSpPr>
      <xdr:spPr>
        <a:xfrm>
          <a:off x="4724400" y="991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44" name="フローチャート : 判断 143"/>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45" name="フローチャート : 判断 144"/>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113030</xdr:rowOff>
    </xdr:from>
    <xdr:to>
      <xdr:col>6</xdr:col>
      <xdr:colOff>561975</xdr:colOff>
      <xdr:row>62</xdr:row>
      <xdr:rowOff>43180</xdr:rowOff>
    </xdr:to>
    <xdr:sp macro="" textlink="">
      <xdr:nvSpPr>
        <xdr:cNvPr id="151" name="円/楕円 150"/>
        <xdr:cNvSpPr/>
      </xdr:nvSpPr>
      <xdr:spPr>
        <a:xfrm>
          <a:off x="45847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91457</xdr:rowOff>
    </xdr:from>
    <xdr:ext cx="405111" cy="259045"/>
    <xdr:sp macro="" textlink="">
      <xdr:nvSpPr>
        <xdr:cNvPr id="152" name="【橋りょう・トンネル】&#10;有形固定資産減価償却率該当値テキスト"/>
        <xdr:cNvSpPr txBox="1"/>
      </xdr:nvSpPr>
      <xdr:spPr>
        <a:xfrm>
          <a:off x="4724400"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139700</xdr:rowOff>
    </xdr:from>
    <xdr:to>
      <xdr:col>5</xdr:col>
      <xdr:colOff>409575</xdr:colOff>
      <xdr:row>62</xdr:row>
      <xdr:rowOff>69850</xdr:rowOff>
    </xdr:to>
    <xdr:sp macro="" textlink="">
      <xdr:nvSpPr>
        <xdr:cNvPr id="153" name="円/楕円 152"/>
        <xdr:cNvSpPr/>
      </xdr:nvSpPr>
      <xdr:spPr>
        <a:xfrm>
          <a:off x="3746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163830</xdr:rowOff>
    </xdr:from>
    <xdr:to>
      <xdr:col>6</xdr:col>
      <xdr:colOff>511175</xdr:colOff>
      <xdr:row>62</xdr:row>
      <xdr:rowOff>19050</xdr:rowOff>
    </xdr:to>
    <xdr:cxnSp macro="">
      <xdr:nvCxnSpPr>
        <xdr:cNvPr id="154" name="直線コネクタ 153"/>
        <xdr:cNvCxnSpPr/>
      </xdr:nvCxnSpPr>
      <xdr:spPr>
        <a:xfrm flipV="1">
          <a:off x="3797300" y="106222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57</xdr:row>
      <xdr:rowOff>86377</xdr:rowOff>
    </xdr:from>
    <xdr:ext cx="405111" cy="259045"/>
    <xdr:sp macro="" textlink="">
      <xdr:nvSpPr>
        <xdr:cNvPr id="155" name="n_1aveValue【橋りょう・トンネル】&#10;有形固定資産減価償却率"/>
        <xdr:cNvSpPr txBox="1"/>
      </xdr:nvSpPr>
      <xdr:spPr>
        <a:xfrm>
          <a:off x="3582043"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60977</xdr:rowOff>
    </xdr:from>
    <xdr:ext cx="405111" cy="259045"/>
    <xdr:sp macro="" textlink="">
      <xdr:nvSpPr>
        <xdr:cNvPr id="156" name="n_1mainValue【橋りょう・トンネル】&#10;有形固定資産減価償却率"/>
        <xdr:cNvSpPr txBox="1"/>
      </xdr:nvSpPr>
      <xdr:spPr>
        <a:xfrm>
          <a:off x="3582043"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222,954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8" name="テキスト ボックス 16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0" name="テキスト ボックス 16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2" name="テキスト ボックス 17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4" name="テキスト ボックス 17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6" name="テキスト ボックス 17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80" name="直線コネクタ 179"/>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81"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82" name="直線コネクタ 181"/>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83"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84" name="直線コネクタ 183"/>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13585</xdr:rowOff>
    </xdr:from>
    <xdr:ext cx="599010" cy="259045"/>
    <xdr:sp macro="" textlink="">
      <xdr:nvSpPr>
        <xdr:cNvPr id="185" name="【橋りょう・トンネル】&#10;一人当たり有形固定資産（償却資産）額平均値テキスト"/>
        <xdr:cNvSpPr txBox="1"/>
      </xdr:nvSpPr>
      <xdr:spPr>
        <a:xfrm>
          <a:off x="10566400" y="10300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86" name="フローチャート : 判断 185"/>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87" name="フローチャート : 判断 186"/>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51722</xdr:rowOff>
    </xdr:from>
    <xdr:to>
      <xdr:col>15</xdr:col>
      <xdr:colOff>231775</xdr:colOff>
      <xdr:row>62</xdr:row>
      <xdr:rowOff>153322</xdr:rowOff>
    </xdr:to>
    <xdr:sp macro="" textlink="">
      <xdr:nvSpPr>
        <xdr:cNvPr id="193" name="円/楕円 192"/>
        <xdr:cNvSpPr/>
      </xdr:nvSpPr>
      <xdr:spPr>
        <a:xfrm>
          <a:off x="10426700" y="106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30149</xdr:rowOff>
    </xdr:from>
    <xdr:ext cx="599010" cy="259045"/>
    <xdr:sp macro="" textlink="">
      <xdr:nvSpPr>
        <xdr:cNvPr id="194" name="【橋りょう・トンネル】&#10;一人当たり有形固定資産（償却資産）額該当値テキスト"/>
        <xdr:cNvSpPr txBox="1"/>
      </xdr:nvSpPr>
      <xdr:spPr>
        <a:xfrm>
          <a:off x="10566400" y="10660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166,183</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60168</xdr:rowOff>
    </xdr:from>
    <xdr:to>
      <xdr:col>14</xdr:col>
      <xdr:colOff>79375</xdr:colOff>
      <xdr:row>62</xdr:row>
      <xdr:rowOff>161768</xdr:rowOff>
    </xdr:to>
    <xdr:sp macro="" textlink="">
      <xdr:nvSpPr>
        <xdr:cNvPr id="195" name="円/楕円 194"/>
        <xdr:cNvSpPr/>
      </xdr:nvSpPr>
      <xdr:spPr>
        <a:xfrm>
          <a:off x="9588500" y="1069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102522</xdr:rowOff>
    </xdr:from>
    <xdr:to>
      <xdr:col>15</xdr:col>
      <xdr:colOff>180975</xdr:colOff>
      <xdr:row>62</xdr:row>
      <xdr:rowOff>110968</xdr:rowOff>
    </xdr:to>
    <xdr:cxnSp macro="">
      <xdr:nvCxnSpPr>
        <xdr:cNvPr id="196" name="直線コネクタ 195"/>
        <xdr:cNvCxnSpPr/>
      </xdr:nvCxnSpPr>
      <xdr:spPr>
        <a:xfrm flipV="1">
          <a:off x="9639300" y="10732422"/>
          <a:ext cx="8382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59</xdr:row>
      <xdr:rowOff>143936</xdr:rowOff>
    </xdr:from>
    <xdr:ext cx="599010" cy="259045"/>
    <xdr:sp macro="" textlink="">
      <xdr:nvSpPr>
        <xdr:cNvPr id="197" name="n_1aveValue【橋りょう・トンネル】&#10;一人当たり有形固定資産（償却資産）額"/>
        <xdr:cNvSpPr txBox="1"/>
      </xdr:nvSpPr>
      <xdr:spPr>
        <a:xfrm>
          <a:off x="9327094" y="102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152895</xdr:rowOff>
    </xdr:from>
    <xdr:ext cx="599010" cy="259045"/>
    <xdr:sp macro="" textlink="">
      <xdr:nvSpPr>
        <xdr:cNvPr id="198" name="n_1mainValue【橋りょう・トンネル】&#10;一人当たり有形固定資産（償却資産）額"/>
        <xdr:cNvSpPr txBox="1"/>
      </xdr:nvSpPr>
      <xdr:spPr>
        <a:xfrm>
          <a:off x="9327094" y="10782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161,749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9" name="テキスト ボックス 20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0" name="直線コネクタ 20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1" name="テキスト ボックス 21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2" name="直線コネクタ 21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3" name="テキスト ボックス 21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4" name="直線コネクタ 21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5" name="テキスト ボックス 21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6" name="直線コネクタ 21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7" name="テキスト ボックス 21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21" name="直線コネクタ 220"/>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22"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23" name="直線コネクタ 222"/>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24"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25" name="直線コネクタ 224"/>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81042</xdr:rowOff>
    </xdr:from>
    <xdr:ext cx="405111" cy="259045"/>
    <xdr:sp macro="" textlink="">
      <xdr:nvSpPr>
        <xdr:cNvPr id="226" name="【公営住宅】&#10;有形固定資産減価償却率平均値テキスト"/>
        <xdr:cNvSpPr txBox="1"/>
      </xdr:nvSpPr>
      <xdr:spPr>
        <a:xfrm>
          <a:off x="4724400" y="1413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27" name="フローチャート : 判断 226"/>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28" name="フローチャート : 判断 227"/>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103887</xdr:rowOff>
    </xdr:from>
    <xdr:to>
      <xdr:col>6</xdr:col>
      <xdr:colOff>561975</xdr:colOff>
      <xdr:row>85</xdr:row>
      <xdr:rowOff>34037</xdr:rowOff>
    </xdr:to>
    <xdr:sp macro="" textlink="">
      <xdr:nvSpPr>
        <xdr:cNvPr id="234" name="円/楕円 233"/>
        <xdr:cNvSpPr/>
      </xdr:nvSpPr>
      <xdr:spPr>
        <a:xfrm>
          <a:off x="4584700" y="145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82314</xdr:rowOff>
    </xdr:from>
    <xdr:ext cx="405111" cy="259045"/>
    <xdr:sp macro="" textlink="">
      <xdr:nvSpPr>
        <xdr:cNvPr id="235" name="【公営住宅】&#10;有形固定資産減価償却率該当値テキスト"/>
        <xdr:cNvSpPr txBox="1"/>
      </xdr:nvSpPr>
      <xdr:spPr>
        <a:xfrm>
          <a:off x="4724400" y="1448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113030</xdr:rowOff>
    </xdr:from>
    <xdr:to>
      <xdr:col>5</xdr:col>
      <xdr:colOff>409575</xdr:colOff>
      <xdr:row>85</xdr:row>
      <xdr:rowOff>43180</xdr:rowOff>
    </xdr:to>
    <xdr:sp macro="" textlink="">
      <xdr:nvSpPr>
        <xdr:cNvPr id="236" name="円/楕円 235"/>
        <xdr:cNvSpPr/>
      </xdr:nvSpPr>
      <xdr:spPr>
        <a:xfrm>
          <a:off x="3746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154687</xdr:rowOff>
    </xdr:from>
    <xdr:to>
      <xdr:col>6</xdr:col>
      <xdr:colOff>511175</xdr:colOff>
      <xdr:row>84</xdr:row>
      <xdr:rowOff>163830</xdr:rowOff>
    </xdr:to>
    <xdr:cxnSp macro="">
      <xdr:nvCxnSpPr>
        <xdr:cNvPr id="237" name="直線コネクタ 236"/>
        <xdr:cNvCxnSpPr/>
      </xdr:nvCxnSpPr>
      <xdr:spPr>
        <a:xfrm flipV="1">
          <a:off x="3797300" y="1455648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112285</xdr:rowOff>
    </xdr:from>
    <xdr:ext cx="405111" cy="259045"/>
    <xdr:sp macro="" textlink="">
      <xdr:nvSpPr>
        <xdr:cNvPr id="238" name="n_1aveValue【公営住宅】&#10;有形固定資産減価償却率"/>
        <xdr:cNvSpPr txBox="1"/>
      </xdr:nvSpPr>
      <xdr:spPr>
        <a:xfrm>
          <a:off x="3582043" y="1399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34307</xdr:rowOff>
    </xdr:from>
    <xdr:ext cx="405111" cy="259045"/>
    <xdr:sp macro="" textlink="">
      <xdr:nvSpPr>
        <xdr:cNvPr id="239" name="n_1mainValue【公営住宅】&#10;有形固定資産減価償却率"/>
        <xdr:cNvSpPr txBox="1"/>
      </xdr:nvSpPr>
      <xdr:spPr>
        <a:xfrm>
          <a:off x="3582043"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0" name="直線コネクタ 24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1" name="テキスト ボックス 25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2" name="直線コネクタ 25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3" name="テキスト ボックス 25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4" name="直線コネクタ 25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5" name="テキスト ボックス 25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6" name="直線コネクタ 25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7" name="テキスト ボックス 25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9" name="テキスト ボックス 25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61" name="直線コネクタ 260"/>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62"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63" name="直線コネクタ 262"/>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64"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65" name="直線コネクタ 264"/>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82872</xdr:rowOff>
    </xdr:from>
    <xdr:ext cx="469744" cy="259045"/>
    <xdr:sp macro="" textlink="">
      <xdr:nvSpPr>
        <xdr:cNvPr id="266" name="【公営住宅】&#10;一人当たり面積平均値テキスト"/>
        <xdr:cNvSpPr txBox="1"/>
      </xdr:nvSpPr>
      <xdr:spPr>
        <a:xfrm>
          <a:off x="10566400" y="14141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67" name="フローチャート : 判断 266"/>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68" name="フローチャート : 判断 267"/>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9" name="テキスト ボックス 2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0" name="テキスト ボックス 2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1" name="テキスト ボックス 2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2" name="テキスト ボックス 2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3" name="テキスト ボックス 2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82398</xdr:rowOff>
    </xdr:from>
    <xdr:to>
      <xdr:col>15</xdr:col>
      <xdr:colOff>231775</xdr:colOff>
      <xdr:row>85</xdr:row>
      <xdr:rowOff>12548</xdr:rowOff>
    </xdr:to>
    <xdr:sp macro="" textlink="">
      <xdr:nvSpPr>
        <xdr:cNvPr id="274" name="円/楕円 273"/>
        <xdr:cNvSpPr/>
      </xdr:nvSpPr>
      <xdr:spPr>
        <a:xfrm>
          <a:off x="10426700" y="1448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60825</xdr:rowOff>
    </xdr:from>
    <xdr:ext cx="469744" cy="259045"/>
    <xdr:sp macro="" textlink="">
      <xdr:nvSpPr>
        <xdr:cNvPr id="275" name="【公営住宅】&#10;一人当たり面積該当値テキスト"/>
        <xdr:cNvSpPr txBox="1"/>
      </xdr:nvSpPr>
      <xdr:spPr>
        <a:xfrm>
          <a:off x="10566400" y="1446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0.542</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74168</xdr:rowOff>
    </xdr:from>
    <xdr:to>
      <xdr:col>14</xdr:col>
      <xdr:colOff>79375</xdr:colOff>
      <xdr:row>86</xdr:row>
      <xdr:rowOff>4318</xdr:rowOff>
    </xdr:to>
    <xdr:sp macro="" textlink="">
      <xdr:nvSpPr>
        <xdr:cNvPr id="276" name="円/楕円 275"/>
        <xdr:cNvSpPr/>
      </xdr:nvSpPr>
      <xdr:spPr>
        <a:xfrm>
          <a:off x="9588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133198</xdr:rowOff>
    </xdr:from>
    <xdr:to>
      <xdr:col>15</xdr:col>
      <xdr:colOff>180975</xdr:colOff>
      <xdr:row>85</xdr:row>
      <xdr:rowOff>124968</xdr:rowOff>
    </xdr:to>
    <xdr:cxnSp macro="">
      <xdr:nvCxnSpPr>
        <xdr:cNvPr id="277" name="直線コネクタ 276"/>
        <xdr:cNvCxnSpPr/>
      </xdr:nvCxnSpPr>
      <xdr:spPr>
        <a:xfrm flipV="1">
          <a:off x="9639300" y="14534998"/>
          <a:ext cx="838200" cy="16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108627</xdr:rowOff>
    </xdr:from>
    <xdr:ext cx="469744" cy="259045"/>
    <xdr:sp macro="" textlink="">
      <xdr:nvSpPr>
        <xdr:cNvPr id="278" name="n_1aveValue【公営住宅】&#10;一人当たり面積"/>
        <xdr:cNvSpPr txBox="1"/>
      </xdr:nvSpPr>
      <xdr:spPr>
        <a:xfrm>
          <a:off x="9391727" y="139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166895</xdr:rowOff>
    </xdr:from>
    <xdr:ext cx="469744" cy="259045"/>
    <xdr:sp macro="" textlink="">
      <xdr:nvSpPr>
        <xdr:cNvPr id="279" name="n_1mainValue【公営住宅】&#10;一人当たり面積"/>
        <xdr:cNvSpPr txBox="1"/>
      </xdr:nvSpPr>
      <xdr:spPr>
        <a:xfrm>
          <a:off x="93917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6" name="テキスト ボックス 30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7" name="直線コネクタ 3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8" name="テキスト ボックス 30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9" name="直線コネクタ 3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0" name="テキスト ボックス 3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1" name="直線コネクタ 3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2" name="テキスト ボックス 3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3" name="直線コネクタ 3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4" name="テキスト ボックス 3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5" name="直線コネクタ 3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6" name="テキスト ボックス 31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8" name="テキスト ボックス 31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20" name="直線コネクタ 319"/>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21"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22" name="直線コネクタ 321"/>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23"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24" name="直線コネクタ 323"/>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55897</xdr:rowOff>
    </xdr:from>
    <xdr:ext cx="405111" cy="259045"/>
    <xdr:sp macro="" textlink="">
      <xdr:nvSpPr>
        <xdr:cNvPr id="325" name="【認定こども園・幼稚園・保育所】&#10;有形固定資産減価償却率平均値テキスト"/>
        <xdr:cNvSpPr txBox="1"/>
      </xdr:nvSpPr>
      <xdr:spPr>
        <a:xfrm>
          <a:off x="16408400" y="639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26" name="フローチャート : 判断 325"/>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27" name="フローチャート : 判断 326"/>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8" name="テキスト ボックス 3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9" name="テキスト ボックス 3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0" name="テキスト ボックス 3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1" name="テキスト ボックス 3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2" name="テキスト ボックス 3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40</xdr:row>
      <xdr:rowOff>67310</xdr:rowOff>
    </xdr:from>
    <xdr:to>
      <xdr:col>23</xdr:col>
      <xdr:colOff>568325</xdr:colOff>
      <xdr:row>40</xdr:row>
      <xdr:rowOff>168910</xdr:rowOff>
    </xdr:to>
    <xdr:sp macro="" textlink="">
      <xdr:nvSpPr>
        <xdr:cNvPr id="333" name="円/楕円 332"/>
        <xdr:cNvSpPr/>
      </xdr:nvSpPr>
      <xdr:spPr>
        <a:xfrm>
          <a:off x="162687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153687</xdr:rowOff>
    </xdr:from>
    <xdr:ext cx="405111" cy="259045"/>
    <xdr:sp macro="" textlink="">
      <xdr:nvSpPr>
        <xdr:cNvPr id="334" name="【認定こども園・幼稚園・保育所】&#10;有形固定資産減価償却率該当値テキスト"/>
        <xdr:cNvSpPr txBox="1"/>
      </xdr:nvSpPr>
      <xdr:spPr>
        <a:xfrm>
          <a:off x="16408400" y="684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22</xdr:col>
      <xdr:colOff>314325</xdr:colOff>
      <xdr:row>40</xdr:row>
      <xdr:rowOff>122555</xdr:rowOff>
    </xdr:from>
    <xdr:to>
      <xdr:col>22</xdr:col>
      <xdr:colOff>415925</xdr:colOff>
      <xdr:row>41</xdr:row>
      <xdr:rowOff>52705</xdr:rowOff>
    </xdr:to>
    <xdr:sp macro="" textlink="">
      <xdr:nvSpPr>
        <xdr:cNvPr id="335" name="円/楕円 334"/>
        <xdr:cNvSpPr/>
      </xdr:nvSpPr>
      <xdr:spPr>
        <a:xfrm>
          <a:off x="15430500" y="69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40</xdr:row>
      <xdr:rowOff>118110</xdr:rowOff>
    </xdr:from>
    <xdr:to>
      <xdr:col>23</xdr:col>
      <xdr:colOff>517525</xdr:colOff>
      <xdr:row>41</xdr:row>
      <xdr:rowOff>1905</xdr:rowOff>
    </xdr:to>
    <xdr:cxnSp macro="">
      <xdr:nvCxnSpPr>
        <xdr:cNvPr id="336" name="直線コネクタ 335"/>
        <xdr:cNvCxnSpPr/>
      </xdr:nvCxnSpPr>
      <xdr:spPr>
        <a:xfrm flipV="1">
          <a:off x="15481300" y="697611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10177</xdr:rowOff>
    </xdr:from>
    <xdr:ext cx="405111" cy="259045"/>
    <xdr:sp macro="" textlink="">
      <xdr:nvSpPr>
        <xdr:cNvPr id="337" name="n_1aveValue【認定こども園・幼稚園・保育所】&#10;有形固定資産減価償却率"/>
        <xdr:cNvSpPr txBox="1"/>
      </xdr:nvSpPr>
      <xdr:spPr>
        <a:xfrm>
          <a:off x="15266043"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43832</xdr:rowOff>
    </xdr:from>
    <xdr:ext cx="405111" cy="259045"/>
    <xdr:sp macro="" textlink="">
      <xdr:nvSpPr>
        <xdr:cNvPr id="338" name="n_1mainValue【認定こども園・幼稚園・保育所】&#10;有形固定資産減価償却率"/>
        <xdr:cNvSpPr txBox="1"/>
      </xdr:nvSpPr>
      <xdr:spPr>
        <a:xfrm>
          <a:off x="15266043"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6" name="正方形/長方形 3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7" name="テキスト ボックス 3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8" name="直線コネクタ 3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9" name="直線コネクタ 34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50" name="テキスト ボックス 34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51" name="直線コネクタ 35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52" name="テキスト ボックス 35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53" name="直線コネクタ 35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54" name="テキスト ボックス 35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5" name="直線コネクタ 35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6" name="テキスト ボックス 35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7" name="直線コネクタ 3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8" name="テキスト ボックス 3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60" name="直線コネクタ 359"/>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361"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362" name="直線コネクタ 361"/>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363"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364" name="直線コネクタ 363"/>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365"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366" name="フローチャート : 判断 365"/>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367" name="フローチャート : 判断 366"/>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8" name="テキスト ボックス 3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9" name="テキスト ボックス 3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0" name="テキスト ボックス 3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1" name="テキスト ボックス 3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2" name="テキスト ボックス 3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98552</xdr:rowOff>
    </xdr:from>
    <xdr:to>
      <xdr:col>32</xdr:col>
      <xdr:colOff>238125</xdr:colOff>
      <xdr:row>35</xdr:row>
      <xdr:rowOff>28702</xdr:rowOff>
    </xdr:to>
    <xdr:sp macro="" textlink="">
      <xdr:nvSpPr>
        <xdr:cNvPr id="373" name="円/楕円 372"/>
        <xdr:cNvSpPr/>
      </xdr:nvSpPr>
      <xdr:spPr>
        <a:xfrm>
          <a:off x="22110700" y="592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51579</xdr:rowOff>
    </xdr:from>
    <xdr:ext cx="469744" cy="259045"/>
    <xdr:sp macro="" textlink="">
      <xdr:nvSpPr>
        <xdr:cNvPr id="374" name="【認定こども園・幼稚園・保育所】&#10;一人当たり面積該当値テキスト"/>
        <xdr:cNvSpPr txBox="1"/>
      </xdr:nvSpPr>
      <xdr:spPr>
        <a:xfrm>
          <a:off x="22250400" y="588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0.518</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57404</xdr:rowOff>
    </xdr:from>
    <xdr:to>
      <xdr:col>31</xdr:col>
      <xdr:colOff>85725</xdr:colOff>
      <xdr:row>39</xdr:row>
      <xdr:rowOff>159004</xdr:rowOff>
    </xdr:to>
    <xdr:sp macro="" textlink="">
      <xdr:nvSpPr>
        <xdr:cNvPr id="375" name="円/楕円 374"/>
        <xdr:cNvSpPr/>
      </xdr:nvSpPr>
      <xdr:spPr>
        <a:xfrm>
          <a:off x="21272500" y="67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34</xdr:row>
      <xdr:rowOff>149352</xdr:rowOff>
    </xdr:from>
    <xdr:to>
      <xdr:col>32</xdr:col>
      <xdr:colOff>187325</xdr:colOff>
      <xdr:row>39</xdr:row>
      <xdr:rowOff>108204</xdr:rowOff>
    </xdr:to>
    <xdr:cxnSp macro="">
      <xdr:nvCxnSpPr>
        <xdr:cNvPr id="376" name="直線コネクタ 375"/>
        <xdr:cNvCxnSpPr/>
      </xdr:nvCxnSpPr>
      <xdr:spPr>
        <a:xfrm flipV="1">
          <a:off x="21323300" y="5978652"/>
          <a:ext cx="838200" cy="81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132097</xdr:rowOff>
    </xdr:from>
    <xdr:ext cx="469744" cy="259045"/>
    <xdr:sp macro="" textlink="">
      <xdr:nvSpPr>
        <xdr:cNvPr id="377" name="n_1aveValue【認定こども園・幼稚園・保育所】&#10;一人当たり面積"/>
        <xdr:cNvSpPr txBox="1"/>
      </xdr:nvSpPr>
      <xdr:spPr>
        <a:xfrm>
          <a:off x="21075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150131</xdr:rowOff>
    </xdr:from>
    <xdr:ext cx="469744" cy="259045"/>
    <xdr:sp macro="" textlink="">
      <xdr:nvSpPr>
        <xdr:cNvPr id="378" name="n_1mainValue【認定こども園・幼稚園・保育所】&#10;一人当たり面積"/>
        <xdr:cNvSpPr txBox="1"/>
      </xdr:nvSpPr>
      <xdr:spPr>
        <a:xfrm>
          <a:off x="21075727" y="683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89" name="テキスト ボックス 38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90" name="直線コネクタ 38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91" name="テキスト ボックス 39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92" name="直線コネクタ 39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93" name="テキスト ボックス 39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94" name="直線コネクタ 39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95" name="テキスト ボックス 39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96" name="直線コネクタ 39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97" name="テキスト ボックス 39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8" name="直線コネクタ 3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9" name="テキスト ボックス 39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401" name="直線コネクタ 400"/>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402"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403" name="直線コネクタ 402"/>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404"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405" name="直線コネクタ 404"/>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406"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407" name="フローチャート : 判断 406"/>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408" name="フローチャート : 判断 407"/>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9" name="テキスト ボックス 4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0" name="テキスト ボックス 4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1" name="テキスト ボックス 4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2" name="テキスト ボックス 4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3" name="テキスト ボックス 4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81788</xdr:rowOff>
    </xdr:from>
    <xdr:to>
      <xdr:col>23</xdr:col>
      <xdr:colOff>568325</xdr:colOff>
      <xdr:row>58</xdr:row>
      <xdr:rowOff>11938</xdr:rowOff>
    </xdr:to>
    <xdr:sp macro="" textlink="">
      <xdr:nvSpPr>
        <xdr:cNvPr id="414" name="円/楕円 413"/>
        <xdr:cNvSpPr/>
      </xdr:nvSpPr>
      <xdr:spPr>
        <a:xfrm>
          <a:off x="16268700" y="98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104665</xdr:rowOff>
    </xdr:from>
    <xdr:ext cx="405111" cy="259045"/>
    <xdr:sp macro="" textlink="">
      <xdr:nvSpPr>
        <xdr:cNvPr id="415" name="【学校施設】&#10;有形固定資産減価償却率該当値テキスト"/>
        <xdr:cNvSpPr txBox="1"/>
      </xdr:nvSpPr>
      <xdr:spPr>
        <a:xfrm>
          <a:off x="16408400" y="9705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122936</xdr:rowOff>
    </xdr:from>
    <xdr:to>
      <xdr:col>22</xdr:col>
      <xdr:colOff>415925</xdr:colOff>
      <xdr:row>58</xdr:row>
      <xdr:rowOff>53086</xdr:rowOff>
    </xdr:to>
    <xdr:sp macro="" textlink="">
      <xdr:nvSpPr>
        <xdr:cNvPr id="416" name="円/楕円 415"/>
        <xdr:cNvSpPr/>
      </xdr:nvSpPr>
      <xdr:spPr>
        <a:xfrm>
          <a:off x="15430500" y="98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57</xdr:row>
      <xdr:rowOff>132588</xdr:rowOff>
    </xdr:from>
    <xdr:to>
      <xdr:col>23</xdr:col>
      <xdr:colOff>517525</xdr:colOff>
      <xdr:row>58</xdr:row>
      <xdr:rowOff>2286</xdr:rowOff>
    </xdr:to>
    <xdr:cxnSp macro="">
      <xdr:nvCxnSpPr>
        <xdr:cNvPr id="417" name="直線コネクタ 416"/>
        <xdr:cNvCxnSpPr/>
      </xdr:nvCxnSpPr>
      <xdr:spPr>
        <a:xfrm flipV="1">
          <a:off x="15481300" y="990523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23639</xdr:rowOff>
    </xdr:from>
    <xdr:ext cx="405111" cy="259045"/>
    <xdr:sp macro="" textlink="">
      <xdr:nvSpPr>
        <xdr:cNvPr id="418" name="n_1aveValue【学校施設】&#10;有形固定資産減価償却率"/>
        <xdr:cNvSpPr txBox="1"/>
      </xdr:nvSpPr>
      <xdr:spPr>
        <a:xfrm>
          <a:off x="15266043"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69613</xdr:rowOff>
    </xdr:from>
    <xdr:ext cx="405111" cy="259045"/>
    <xdr:sp macro="" textlink="">
      <xdr:nvSpPr>
        <xdr:cNvPr id="419" name="n_1mainValue【学校施設】&#10;有形固定資産減価償却率"/>
        <xdr:cNvSpPr txBox="1"/>
      </xdr:nvSpPr>
      <xdr:spPr>
        <a:xfrm>
          <a:off x="15266043" y="967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0" name="正方形/長方形 4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1" name="正方形/長方形 4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2" name="正方形/長方形 4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3" name="正方形/長方形 4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4" name="正方形/長方形 4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5" name="正方形/長方形 4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6" name="正方形/長方形 4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7" name="正方形/長方形 4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8" name="テキスト ボックス 4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9" name="直線コネクタ 4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30" name="直線コネクタ 42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31" name="テキスト ボックス 43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32" name="直線コネクタ 43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33" name="テキスト ボックス 43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34" name="直線コネクタ 43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35" name="テキスト ボックス 43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36" name="直線コネクタ 43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37" name="テキスト ボックス 43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38" name="直線コネクタ 43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39" name="テキスト ボックス 43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0" name="直線コネクタ 4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41" name="テキスト ボックス 44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43" name="直線コネクタ 442"/>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44"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45" name="直線コネクタ 444"/>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46"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47" name="直線コネクタ 446"/>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448" name="【学校施設】&#10;一人当たり面積平均値テキスト"/>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49" name="フローチャート : 判断 448"/>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450" name="フローチャート : 判断 449"/>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1" name="テキスト ボックス 4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2" name="テキスト ボックス 4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3" name="テキスト ボックス 4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4" name="テキスト ボックス 4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5" name="テキスト ボックス 4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55690</xdr:rowOff>
    </xdr:from>
    <xdr:to>
      <xdr:col>32</xdr:col>
      <xdr:colOff>238125</xdr:colOff>
      <xdr:row>61</xdr:row>
      <xdr:rowOff>157290</xdr:rowOff>
    </xdr:to>
    <xdr:sp macro="" textlink="">
      <xdr:nvSpPr>
        <xdr:cNvPr id="456" name="円/楕円 455"/>
        <xdr:cNvSpPr/>
      </xdr:nvSpPr>
      <xdr:spPr>
        <a:xfrm>
          <a:off x="22110700" y="1051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78567</xdr:rowOff>
    </xdr:from>
    <xdr:ext cx="469744" cy="259045"/>
    <xdr:sp macro="" textlink="">
      <xdr:nvSpPr>
        <xdr:cNvPr id="457" name="【学校施設】&#10;一人当たり面積該当値テキスト"/>
        <xdr:cNvSpPr txBox="1"/>
      </xdr:nvSpPr>
      <xdr:spPr>
        <a:xfrm>
          <a:off x="22250400" y="1036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2.541</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3683</xdr:rowOff>
    </xdr:from>
    <xdr:to>
      <xdr:col>31</xdr:col>
      <xdr:colOff>85725</xdr:colOff>
      <xdr:row>63</xdr:row>
      <xdr:rowOff>105283</xdr:rowOff>
    </xdr:to>
    <xdr:sp macro="" textlink="">
      <xdr:nvSpPr>
        <xdr:cNvPr id="458" name="円/楕円 457"/>
        <xdr:cNvSpPr/>
      </xdr:nvSpPr>
      <xdr:spPr>
        <a:xfrm>
          <a:off x="21272500" y="1080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106490</xdr:rowOff>
    </xdr:from>
    <xdr:to>
      <xdr:col>32</xdr:col>
      <xdr:colOff>187325</xdr:colOff>
      <xdr:row>63</xdr:row>
      <xdr:rowOff>54483</xdr:rowOff>
    </xdr:to>
    <xdr:cxnSp macro="">
      <xdr:nvCxnSpPr>
        <xdr:cNvPr id="459" name="直線コネクタ 458"/>
        <xdr:cNvCxnSpPr/>
      </xdr:nvCxnSpPr>
      <xdr:spPr>
        <a:xfrm flipV="1">
          <a:off x="21323300" y="10564940"/>
          <a:ext cx="838200" cy="29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42562</xdr:rowOff>
    </xdr:from>
    <xdr:ext cx="469744" cy="259045"/>
    <xdr:sp macro="" textlink="">
      <xdr:nvSpPr>
        <xdr:cNvPr id="460" name="n_1aveValue【学校施設】&#10;一人当たり面積"/>
        <xdr:cNvSpPr txBox="1"/>
      </xdr:nvSpPr>
      <xdr:spPr>
        <a:xfrm>
          <a:off x="210757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96410</xdr:rowOff>
    </xdr:from>
    <xdr:ext cx="469744" cy="259045"/>
    <xdr:sp macro="" textlink="">
      <xdr:nvSpPr>
        <xdr:cNvPr id="461" name="n_1mainValue【学校施設】&#10;一人当たり面積"/>
        <xdr:cNvSpPr txBox="1"/>
      </xdr:nvSpPr>
      <xdr:spPr>
        <a:xfrm>
          <a:off x="21075727" y="1089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2" name="正方形/長方形 4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3" name="正方形/長方形 4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4" name="正方形/長方形 4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5" name="正方形/長方形 4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66" name="正方形/長方形 4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7" name="正方形/長方形 4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8" name="正方形/長方形 4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9" name="正方形/長方形 4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0" name="テキスト ボックス 4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1" name="直線コネクタ 4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72" name="直線コネクタ 47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73" name="テキスト ボックス 47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74" name="直線コネクタ 47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75" name="テキスト ボックス 47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76" name="直線コネクタ 47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77" name="テキスト ボックス 47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78" name="直線コネクタ 47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79" name="テキスト ボックス 47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80" name="直線コネクタ 47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81" name="テキスト ボックス 48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82" name="直線コネクタ 48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83" name="テキスト ボックス 48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4" name="直線コネクタ 4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85" name="テキスト ボックス 4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8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78921</xdr:rowOff>
    </xdr:from>
    <xdr:to>
      <xdr:col>23</xdr:col>
      <xdr:colOff>516889</xdr:colOff>
      <xdr:row>85</xdr:row>
      <xdr:rowOff>93618</xdr:rowOff>
    </xdr:to>
    <xdr:cxnSp macro="">
      <xdr:nvCxnSpPr>
        <xdr:cNvPr id="487" name="直線コネクタ 486"/>
        <xdr:cNvCxnSpPr/>
      </xdr:nvCxnSpPr>
      <xdr:spPr>
        <a:xfrm flipV="1">
          <a:off x="16318864" y="13280571"/>
          <a:ext cx="0" cy="138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97445</xdr:rowOff>
    </xdr:from>
    <xdr:ext cx="405111" cy="259045"/>
    <xdr:sp macro="" textlink="">
      <xdr:nvSpPr>
        <xdr:cNvPr id="488" name="【児童館】&#10;有形固定資産減価償却率最小値テキスト"/>
        <xdr:cNvSpPr txBox="1"/>
      </xdr:nvSpPr>
      <xdr:spPr>
        <a:xfrm>
          <a:off x="16408400" y="14670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85</xdr:row>
      <xdr:rowOff>93618</xdr:rowOff>
    </xdr:from>
    <xdr:to>
      <xdr:col>23</xdr:col>
      <xdr:colOff>606425</xdr:colOff>
      <xdr:row>85</xdr:row>
      <xdr:rowOff>93618</xdr:rowOff>
    </xdr:to>
    <xdr:cxnSp macro="">
      <xdr:nvCxnSpPr>
        <xdr:cNvPr id="489" name="直線コネクタ 488"/>
        <xdr:cNvCxnSpPr/>
      </xdr:nvCxnSpPr>
      <xdr:spPr>
        <a:xfrm>
          <a:off x="16230600" y="1466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25598</xdr:rowOff>
    </xdr:from>
    <xdr:ext cx="469744" cy="259045"/>
    <xdr:sp macro="" textlink="">
      <xdr:nvSpPr>
        <xdr:cNvPr id="490" name="【児童館】&#10;有形固定資産減価償却率最大値テキスト"/>
        <xdr:cNvSpPr txBox="1"/>
      </xdr:nvSpPr>
      <xdr:spPr>
        <a:xfrm>
          <a:off x="16408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78921</xdr:rowOff>
    </xdr:from>
    <xdr:to>
      <xdr:col>23</xdr:col>
      <xdr:colOff>606425</xdr:colOff>
      <xdr:row>77</xdr:row>
      <xdr:rowOff>78921</xdr:rowOff>
    </xdr:to>
    <xdr:cxnSp macro="">
      <xdr:nvCxnSpPr>
        <xdr:cNvPr id="491" name="直線コネクタ 49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88554</xdr:rowOff>
    </xdr:from>
    <xdr:ext cx="405111" cy="259045"/>
    <xdr:sp macro="" textlink="">
      <xdr:nvSpPr>
        <xdr:cNvPr id="492" name="【児童館】&#10;有形固定資産減価償却率平均値テキスト"/>
        <xdr:cNvSpPr txBox="1"/>
      </xdr:nvSpPr>
      <xdr:spPr>
        <a:xfrm>
          <a:off x="16408400" y="13804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65677</xdr:rowOff>
    </xdr:from>
    <xdr:to>
      <xdr:col>23</xdr:col>
      <xdr:colOff>568325</xdr:colOff>
      <xdr:row>81</xdr:row>
      <xdr:rowOff>167277</xdr:rowOff>
    </xdr:to>
    <xdr:sp macro="" textlink="">
      <xdr:nvSpPr>
        <xdr:cNvPr id="493" name="フローチャート : 判断 492"/>
        <xdr:cNvSpPr/>
      </xdr:nvSpPr>
      <xdr:spPr>
        <a:xfrm>
          <a:off x="162687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26488</xdr:rowOff>
    </xdr:from>
    <xdr:to>
      <xdr:col>22</xdr:col>
      <xdr:colOff>415925</xdr:colOff>
      <xdr:row>82</xdr:row>
      <xdr:rowOff>128088</xdr:rowOff>
    </xdr:to>
    <xdr:sp macro="" textlink="">
      <xdr:nvSpPr>
        <xdr:cNvPr id="494" name="フローチャート : 判断 493"/>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95" name="テキスト ボックス 4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96" name="テキスト ボックス 4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97" name="テキスト ボックス 4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8" name="テキスト ボックス 4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9" name="テキスト ボックス 4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84</xdr:row>
      <xdr:rowOff>147320</xdr:rowOff>
    </xdr:from>
    <xdr:to>
      <xdr:col>23</xdr:col>
      <xdr:colOff>568325</xdr:colOff>
      <xdr:row>85</xdr:row>
      <xdr:rowOff>77470</xdr:rowOff>
    </xdr:to>
    <xdr:sp macro="" textlink="">
      <xdr:nvSpPr>
        <xdr:cNvPr id="500" name="円/楕円 499"/>
        <xdr:cNvSpPr/>
      </xdr:nvSpPr>
      <xdr:spPr>
        <a:xfrm>
          <a:off x="16268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62247</xdr:rowOff>
    </xdr:from>
    <xdr:ext cx="405111" cy="259045"/>
    <xdr:sp macro="" textlink="">
      <xdr:nvSpPr>
        <xdr:cNvPr id="501" name="【児童館】&#10;有形固定資産減価償却率該当値テキスト"/>
        <xdr:cNvSpPr txBox="1"/>
      </xdr:nvSpPr>
      <xdr:spPr>
        <a:xfrm>
          <a:off x="16408400" y="1446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314325</xdr:colOff>
      <xdr:row>85</xdr:row>
      <xdr:rowOff>50981</xdr:rowOff>
    </xdr:from>
    <xdr:to>
      <xdr:col>22</xdr:col>
      <xdr:colOff>415925</xdr:colOff>
      <xdr:row>85</xdr:row>
      <xdr:rowOff>152581</xdr:rowOff>
    </xdr:to>
    <xdr:sp macro="" textlink="">
      <xdr:nvSpPr>
        <xdr:cNvPr id="502" name="円/楕円 501"/>
        <xdr:cNvSpPr/>
      </xdr:nvSpPr>
      <xdr:spPr>
        <a:xfrm>
          <a:off x="15430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85</xdr:row>
      <xdr:rowOff>26670</xdr:rowOff>
    </xdr:from>
    <xdr:to>
      <xdr:col>23</xdr:col>
      <xdr:colOff>517525</xdr:colOff>
      <xdr:row>85</xdr:row>
      <xdr:rowOff>101781</xdr:rowOff>
    </xdr:to>
    <xdr:cxnSp macro="">
      <xdr:nvCxnSpPr>
        <xdr:cNvPr id="503" name="直線コネクタ 502"/>
        <xdr:cNvCxnSpPr/>
      </xdr:nvCxnSpPr>
      <xdr:spPr>
        <a:xfrm flipV="1">
          <a:off x="15481300" y="14599920"/>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144615</xdr:rowOff>
    </xdr:from>
    <xdr:ext cx="405111" cy="259045"/>
    <xdr:sp macro="" textlink="">
      <xdr:nvSpPr>
        <xdr:cNvPr id="504" name="n_1aveValue【児童館】&#10;有形固定資産減価償却率"/>
        <xdr:cNvSpPr txBox="1"/>
      </xdr:nvSpPr>
      <xdr:spPr>
        <a:xfrm>
          <a:off x="15266043"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143708</xdr:rowOff>
    </xdr:from>
    <xdr:ext cx="405111" cy="259045"/>
    <xdr:sp macro="" textlink="">
      <xdr:nvSpPr>
        <xdr:cNvPr id="505" name="n_1mainValue【児童館】&#10;有形固定資産減価償却率"/>
        <xdr:cNvSpPr txBox="1"/>
      </xdr:nvSpPr>
      <xdr:spPr>
        <a:xfrm>
          <a:off x="15266043" y="1471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06" name="正方形/長方形 5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7" name="正方形/長方形 5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8" name="正方形/長方形 5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9" name="正方形/長方形 5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0" name="正方形/長方形 5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1" name="正方形/長方形 5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2" name="正方形/長方形 5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3" name="正方形/長方形 5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4" name="テキスト ボックス 5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15" name="直線コネクタ 5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16" name="直線コネクタ 51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17" name="テキスト ボックス 51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18" name="直線コネクタ 51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19" name="テキスト ボックス 51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20" name="直線コネクタ 51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21" name="テキスト ボックス 52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22" name="直線コネクタ 52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23" name="テキスト ボックス 52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4" name="直線コネクタ 52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25" name="テキスト ボックス 52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2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527" name="直線コネクタ 526"/>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528"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529" name="直線コネクタ 528"/>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30"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31" name="直線コネクタ 530"/>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21607</xdr:rowOff>
    </xdr:from>
    <xdr:ext cx="469744" cy="259045"/>
    <xdr:sp macro="" textlink="">
      <xdr:nvSpPr>
        <xdr:cNvPr id="532" name="【児童館】&#10;一人当たり面積平均値テキスト"/>
        <xdr:cNvSpPr txBox="1"/>
      </xdr:nvSpPr>
      <xdr:spPr>
        <a:xfrm>
          <a:off x="22250400" y="1408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533" name="フローチャート : 判断 532"/>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158750</xdr:rowOff>
    </xdr:from>
    <xdr:to>
      <xdr:col>31</xdr:col>
      <xdr:colOff>85725</xdr:colOff>
      <xdr:row>82</xdr:row>
      <xdr:rowOff>88900</xdr:rowOff>
    </xdr:to>
    <xdr:sp macro="" textlink="">
      <xdr:nvSpPr>
        <xdr:cNvPr id="534" name="フローチャート : 判断 533"/>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35" name="テキスト ボックス 53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36" name="テキスト ボックス 53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37" name="テキスト ボックス 53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38" name="テキスト ボックス 53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39" name="テキスト ボックス 53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170180</xdr:rowOff>
    </xdr:from>
    <xdr:to>
      <xdr:col>32</xdr:col>
      <xdr:colOff>238125</xdr:colOff>
      <xdr:row>85</xdr:row>
      <xdr:rowOff>100330</xdr:rowOff>
    </xdr:to>
    <xdr:sp macro="" textlink="">
      <xdr:nvSpPr>
        <xdr:cNvPr id="540" name="円/楕円 539"/>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85107</xdr:rowOff>
    </xdr:from>
    <xdr:ext cx="469744" cy="259045"/>
    <xdr:sp macro="" textlink="">
      <xdr:nvSpPr>
        <xdr:cNvPr id="541" name="【児童館】&#10;一人当たり面積該当値テキスト"/>
        <xdr:cNvSpPr txBox="1"/>
      </xdr:nvSpPr>
      <xdr:spPr>
        <a:xfrm>
          <a:off x="22250400"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170180</xdr:rowOff>
    </xdr:from>
    <xdr:to>
      <xdr:col>31</xdr:col>
      <xdr:colOff>85725</xdr:colOff>
      <xdr:row>85</xdr:row>
      <xdr:rowOff>100330</xdr:rowOff>
    </xdr:to>
    <xdr:sp macro="" textlink="">
      <xdr:nvSpPr>
        <xdr:cNvPr id="542" name="円/楕円 541"/>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85</xdr:row>
      <xdr:rowOff>49530</xdr:rowOff>
    </xdr:from>
    <xdr:to>
      <xdr:col>32</xdr:col>
      <xdr:colOff>187325</xdr:colOff>
      <xdr:row>85</xdr:row>
      <xdr:rowOff>49530</xdr:rowOff>
    </xdr:to>
    <xdr:cxnSp macro="">
      <xdr:nvCxnSpPr>
        <xdr:cNvPr id="543" name="直線コネクタ 542"/>
        <xdr:cNvCxnSpPr/>
      </xdr:nvCxnSpPr>
      <xdr:spPr>
        <a:xfrm>
          <a:off x="21323300" y="1462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105427</xdr:rowOff>
    </xdr:from>
    <xdr:ext cx="469744" cy="259045"/>
    <xdr:sp macro="" textlink="">
      <xdr:nvSpPr>
        <xdr:cNvPr id="544" name="n_1aveValue【児童館】&#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91457</xdr:rowOff>
    </xdr:from>
    <xdr:ext cx="469744" cy="259045"/>
    <xdr:sp macro="" textlink="">
      <xdr:nvSpPr>
        <xdr:cNvPr id="545" name="n_1mainValue【児童館】&#10;一人当たり面積"/>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46" name="正方形/長方形 5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47" name="正方形/長方形 5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48" name="正方形/長方形 5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49" name="正方形/長方形 5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0" name="正方形/長方形 5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1" name="正方形/長方形 5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2" name="正方形/長方形 5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3" name="正方形/長方形 5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4" name="テキスト ボックス 5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55" name="直線コネクタ 5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56" name="テキスト ボックス 55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57" name="直線コネクタ 55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58" name="テキスト ボックス 55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59" name="直線コネクタ 55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60" name="テキスト ボックス 55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61" name="直線コネクタ 56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62" name="テキスト ボックス 56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63" name="直線コネクタ 56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64" name="テキスト ボックス 56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65" name="直線コネクタ 56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66" name="テキスト ボックス 56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67" name="直線コネクタ 56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68" name="テキスト ボックス 56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69" name="直線コネクタ 5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0" name="テキスト ボックス 5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72" name="直線コネクタ 571"/>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73"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74" name="直線コネクタ 573"/>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75"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576" name="直線コネクタ 575"/>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577"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578" name="フローチャート : 判断 577"/>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579" name="フローチャート : 判断 578"/>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0" name="テキスト ボックス 5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1" name="テキスト ボックス 5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2" name="テキスト ボックス 5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3" name="テキスト ボックス 5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4" name="テキスト ボックス 5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90714</xdr:rowOff>
    </xdr:from>
    <xdr:to>
      <xdr:col>23</xdr:col>
      <xdr:colOff>568325</xdr:colOff>
      <xdr:row>103</xdr:row>
      <xdr:rowOff>20864</xdr:rowOff>
    </xdr:to>
    <xdr:sp macro="" textlink="">
      <xdr:nvSpPr>
        <xdr:cNvPr id="585" name="円/楕円 584"/>
        <xdr:cNvSpPr/>
      </xdr:nvSpPr>
      <xdr:spPr>
        <a:xfrm>
          <a:off x="162687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113591</xdr:rowOff>
    </xdr:from>
    <xdr:ext cx="405111" cy="259045"/>
    <xdr:sp macro="" textlink="">
      <xdr:nvSpPr>
        <xdr:cNvPr id="586" name="【公民館】&#10;有形固定資産減価償却率該当値テキスト"/>
        <xdr:cNvSpPr txBox="1"/>
      </xdr:nvSpPr>
      <xdr:spPr>
        <a:xfrm>
          <a:off x="16408400" y="1743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149498</xdr:rowOff>
    </xdr:from>
    <xdr:to>
      <xdr:col>22</xdr:col>
      <xdr:colOff>415925</xdr:colOff>
      <xdr:row>103</xdr:row>
      <xdr:rowOff>79648</xdr:rowOff>
    </xdr:to>
    <xdr:sp macro="" textlink="">
      <xdr:nvSpPr>
        <xdr:cNvPr id="587" name="円/楕円 586"/>
        <xdr:cNvSpPr/>
      </xdr:nvSpPr>
      <xdr:spPr>
        <a:xfrm>
          <a:off x="15430500" y="176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141514</xdr:rowOff>
    </xdr:from>
    <xdr:to>
      <xdr:col>23</xdr:col>
      <xdr:colOff>517525</xdr:colOff>
      <xdr:row>103</xdr:row>
      <xdr:rowOff>28848</xdr:rowOff>
    </xdr:to>
    <xdr:cxnSp macro="">
      <xdr:nvCxnSpPr>
        <xdr:cNvPr id="588" name="直線コネクタ 587"/>
        <xdr:cNvCxnSpPr/>
      </xdr:nvCxnSpPr>
      <xdr:spPr>
        <a:xfrm flipV="1">
          <a:off x="15481300" y="17629414"/>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167113</xdr:rowOff>
    </xdr:from>
    <xdr:ext cx="405111" cy="259045"/>
    <xdr:sp macro="" textlink="">
      <xdr:nvSpPr>
        <xdr:cNvPr id="589" name="n_1aveValue【公民館】&#10;有形固定資産減価償却率"/>
        <xdr:cNvSpPr txBox="1"/>
      </xdr:nvSpPr>
      <xdr:spPr>
        <a:xfrm>
          <a:off x="15266043"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96175</xdr:rowOff>
    </xdr:from>
    <xdr:ext cx="405111" cy="259045"/>
    <xdr:sp macro="" textlink="">
      <xdr:nvSpPr>
        <xdr:cNvPr id="590" name="n_1mainValue【公民館】&#10;有形固定資産減価償却率"/>
        <xdr:cNvSpPr txBox="1"/>
      </xdr:nvSpPr>
      <xdr:spPr>
        <a:xfrm>
          <a:off x="15266043"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01" name="直線コネクタ 60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02" name="テキスト ボックス 60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03" name="直線コネクタ 60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04" name="テキスト ボックス 60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05" name="直線コネクタ 60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06" name="テキスト ボックス 60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07" name="直線コネクタ 60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08" name="テキスト ボックス 60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09" name="直線コネクタ 6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0" name="テキスト ボックス 6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612" name="直線コネクタ 611"/>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613"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614" name="直線コネクタ 613"/>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615"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616" name="直線コネクタ 615"/>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87140</xdr:rowOff>
    </xdr:from>
    <xdr:ext cx="469744" cy="259045"/>
    <xdr:sp macro="" textlink="">
      <xdr:nvSpPr>
        <xdr:cNvPr id="617" name="【公民館】&#10;一人当たり面積平均値テキスト"/>
        <xdr:cNvSpPr txBox="1"/>
      </xdr:nvSpPr>
      <xdr:spPr>
        <a:xfrm>
          <a:off x="22250400" y="1791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618" name="フローチャート : 判断 617"/>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619" name="フローチャート : 判断 618"/>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0" name="テキスト ボックス 6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1" name="テキスト ボックス 6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2" name="テキスト ボックス 6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3" name="テキスト ボックス 6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4" name="テキスト ボックス 6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73406</xdr:rowOff>
    </xdr:from>
    <xdr:to>
      <xdr:col>32</xdr:col>
      <xdr:colOff>238125</xdr:colOff>
      <xdr:row>107</xdr:row>
      <xdr:rowOff>3556</xdr:rowOff>
    </xdr:to>
    <xdr:sp macro="" textlink="">
      <xdr:nvSpPr>
        <xdr:cNvPr id="625" name="円/楕円 624"/>
        <xdr:cNvSpPr/>
      </xdr:nvSpPr>
      <xdr:spPr>
        <a:xfrm>
          <a:off x="221107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51833</xdr:rowOff>
    </xdr:from>
    <xdr:ext cx="469744" cy="259045"/>
    <xdr:sp macro="" textlink="">
      <xdr:nvSpPr>
        <xdr:cNvPr id="626" name="【公民館】&#10;一人当たり面積該当値テキスト"/>
        <xdr:cNvSpPr txBox="1"/>
      </xdr:nvSpPr>
      <xdr:spPr>
        <a:xfrm>
          <a:off x="22250400" y="1822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0.129</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114554</xdr:rowOff>
    </xdr:from>
    <xdr:to>
      <xdr:col>31</xdr:col>
      <xdr:colOff>85725</xdr:colOff>
      <xdr:row>108</xdr:row>
      <xdr:rowOff>44704</xdr:rowOff>
    </xdr:to>
    <xdr:sp macro="" textlink="">
      <xdr:nvSpPr>
        <xdr:cNvPr id="627" name="円/楕円 626"/>
        <xdr:cNvSpPr/>
      </xdr:nvSpPr>
      <xdr:spPr>
        <a:xfrm>
          <a:off x="212725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124206</xdr:rowOff>
    </xdr:from>
    <xdr:to>
      <xdr:col>32</xdr:col>
      <xdr:colOff>187325</xdr:colOff>
      <xdr:row>107</xdr:row>
      <xdr:rowOff>165354</xdr:rowOff>
    </xdr:to>
    <xdr:cxnSp macro="">
      <xdr:nvCxnSpPr>
        <xdr:cNvPr id="628" name="直線コネクタ 627"/>
        <xdr:cNvCxnSpPr/>
      </xdr:nvCxnSpPr>
      <xdr:spPr>
        <a:xfrm flipV="1">
          <a:off x="21323300" y="18297906"/>
          <a:ext cx="8382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42942</xdr:rowOff>
    </xdr:from>
    <xdr:ext cx="469744" cy="259045"/>
    <xdr:sp macro="" textlink="">
      <xdr:nvSpPr>
        <xdr:cNvPr id="629" name="n_1aveValue【公民館】&#10;一人当たり面積"/>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35831</xdr:rowOff>
    </xdr:from>
    <xdr:ext cx="469744" cy="259045"/>
    <xdr:sp macro="" textlink="">
      <xdr:nvSpPr>
        <xdr:cNvPr id="630" name="n_1mainValue【公民館】&#10;一人当たり面積"/>
        <xdr:cNvSpPr txBox="1"/>
      </xdr:nvSpPr>
      <xdr:spPr>
        <a:xfrm>
          <a:off x="210757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有形固定資産減価償却率において類似団体より高くなっている施設は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ja-JP" altLang="en-US" sz="1100">
              <a:solidFill>
                <a:schemeClr val="dk1"/>
              </a:solidFill>
              <a:effectLst/>
              <a:latin typeface="+mn-lt"/>
              <a:ea typeface="+mn-ea"/>
              <a:cs typeface="+mn-cs"/>
            </a:rPr>
            <a:t>であり、</a:t>
          </a:r>
          <a:r>
            <a:rPr kumimoji="1" lang="ja-JP" altLang="ja-JP" sz="1100">
              <a:solidFill>
                <a:schemeClr val="dk1"/>
              </a:solidFill>
              <a:effectLst/>
              <a:latin typeface="+mn-lt"/>
              <a:ea typeface="+mn-ea"/>
              <a:cs typeface="+mn-cs"/>
            </a:rPr>
            <a:t>４施設のうち、３施設が昭和４０年代から昭和５０年代に整備されているため、有形固定資産減価償却率が高い水準にある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学校施設においても類似団体より高くなっており、１２ある小中学校のうち、最も新しい中学校が平成１７年に竣工したのみで、それ以外の小中学校においては大半が昭和４５年から昭和５６年に建築されており、更新時期が集中することが見込まれるため、</a:t>
          </a:r>
          <a:r>
            <a:rPr kumimoji="1" lang="ja-JP" altLang="ja-JP" sz="1100">
              <a:solidFill>
                <a:schemeClr val="dk1"/>
              </a:solidFill>
              <a:effectLst/>
              <a:latin typeface="+mn-lt"/>
              <a:ea typeface="+mn-ea"/>
              <a:cs typeface="+mn-cs"/>
            </a:rPr>
            <a:t>公共施設総合管理計画に基づく更新計画や財務シミュレーションを行い、財政負担の軽減や長寿命化等により、財政負担の平準化を図る必要がある。</a:t>
          </a:r>
          <a:endParaRPr lang="ja-JP" altLang="ja-JP" sz="1400">
            <a:effectLst/>
          </a:endParaRPr>
        </a:p>
        <a:p>
          <a:r>
            <a:rPr kumimoji="1" lang="ja-JP" altLang="ja-JP" sz="1100">
              <a:solidFill>
                <a:schemeClr val="dk1"/>
              </a:solidFill>
              <a:effectLst/>
              <a:latin typeface="+mn-lt"/>
              <a:ea typeface="+mn-ea"/>
              <a:cs typeface="+mn-cs"/>
            </a:rPr>
            <a:t>一方、一人当たり面積等については、「認定こども園・幼稚園・保育所」の水準が高い水準にある。これについては、本市には認可保育所及び幼稚園が全て公設で運営されているためである。</a:t>
          </a:r>
          <a:endParaRPr lang="ja-JP" altLang="ja-JP" sz="1400">
            <a:effectLst/>
          </a:endParaRPr>
        </a:p>
        <a:p>
          <a:r>
            <a:rPr kumimoji="1" lang="ja-JP" altLang="ja-JP" sz="1100">
              <a:solidFill>
                <a:schemeClr val="dk1"/>
              </a:solidFill>
              <a:effectLst/>
              <a:latin typeface="+mn-lt"/>
              <a:ea typeface="+mn-ea"/>
              <a:cs typeface="+mn-cs"/>
            </a:rPr>
            <a:t>上記以外の施設における一人当たり面積等については、概ね類似団体より低い水準もしくは、ほぼ同じ水準となっている。</a:t>
          </a:r>
          <a:endParaRPr lang="ja-JP" altLang="ja-JP" sz="1400">
            <a:effectLst/>
          </a:endParaRPr>
        </a:p>
        <a:p>
          <a:r>
            <a:rPr kumimoji="1" lang="ja-JP" altLang="ja-JP" sz="1100">
              <a:solidFill>
                <a:schemeClr val="dk1"/>
              </a:solidFill>
              <a:effectLst/>
              <a:latin typeface="+mn-lt"/>
              <a:ea typeface="+mn-ea"/>
              <a:cs typeface="+mn-cs"/>
            </a:rPr>
            <a:t>「幼稚園・保育所」については、人口減少に伴う少子化が著しい本市においては、民間参入が見込まれないため、本面積を維持する必要があり、一人当たり面積は現状よりもより高い水準に移行していくこととなる。</a:t>
          </a: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岐阜県本巣市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34,960
34,439
374.65
17,146,953
15,592,434
704,843
10,664,090
16,473,514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27.8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2540</xdr:rowOff>
    </xdr:from>
    <xdr:to>
      <xdr:col>6</xdr:col>
      <xdr:colOff>561975</xdr:colOff>
      <xdr:row>37</xdr:row>
      <xdr:rowOff>104140</xdr:rowOff>
    </xdr:to>
    <xdr:sp macro="" textlink="">
      <xdr:nvSpPr>
        <xdr:cNvPr id="71" name="円/楕円 70"/>
        <xdr:cNvSpPr/>
      </xdr:nvSpPr>
      <xdr:spPr>
        <a:xfrm>
          <a:off x="45847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25417</xdr:rowOff>
    </xdr:from>
    <xdr:ext cx="405111" cy="259045"/>
    <xdr:sp macro="" textlink="">
      <xdr:nvSpPr>
        <xdr:cNvPr id="72" name="【図書館】&#10;有形固定資産減価償却率該当値テキスト"/>
        <xdr:cNvSpPr txBox="1"/>
      </xdr:nvSpPr>
      <xdr:spPr>
        <a:xfrm>
          <a:off x="4724400"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28666</xdr:rowOff>
    </xdr:from>
    <xdr:to>
      <xdr:col>5</xdr:col>
      <xdr:colOff>409575</xdr:colOff>
      <xdr:row>37</xdr:row>
      <xdr:rowOff>130266</xdr:rowOff>
    </xdr:to>
    <xdr:sp macro="" textlink="">
      <xdr:nvSpPr>
        <xdr:cNvPr id="73" name="円/楕円 72"/>
        <xdr:cNvSpPr/>
      </xdr:nvSpPr>
      <xdr:spPr>
        <a:xfrm>
          <a:off x="37465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53340</xdr:rowOff>
    </xdr:from>
    <xdr:to>
      <xdr:col>6</xdr:col>
      <xdr:colOff>511175</xdr:colOff>
      <xdr:row>37</xdr:row>
      <xdr:rowOff>79466</xdr:rowOff>
    </xdr:to>
    <xdr:cxnSp macro="">
      <xdr:nvCxnSpPr>
        <xdr:cNvPr id="74" name="直線コネクタ 73"/>
        <xdr:cNvCxnSpPr/>
      </xdr:nvCxnSpPr>
      <xdr:spPr>
        <a:xfrm flipV="1">
          <a:off x="3797300" y="639699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137721</xdr:rowOff>
    </xdr:from>
    <xdr:ext cx="405111" cy="259045"/>
    <xdr:sp macro="" textlink="">
      <xdr:nvSpPr>
        <xdr:cNvPr id="75" name="n_1aveValue【図書館】&#10;有形固定資産減価償却率"/>
        <xdr:cNvSpPr txBox="1"/>
      </xdr:nvSpPr>
      <xdr:spPr>
        <a:xfrm>
          <a:off x="3582043"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146793</xdr:rowOff>
    </xdr:from>
    <xdr:ext cx="405111" cy="259045"/>
    <xdr:sp macro="" textlink="">
      <xdr:nvSpPr>
        <xdr:cNvPr id="76" name="n_1mainValue【図書館】&#10;有形固定資産減価償却率"/>
        <xdr:cNvSpPr txBox="1"/>
      </xdr:nvSpPr>
      <xdr:spPr>
        <a:xfrm>
          <a:off x="3582043" y="614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90" name="テキスト ボックス 89"/>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2" name="テキスト ボックス 91"/>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4" name="テキスト ボックス 93"/>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6" name="テキスト ボックス 95"/>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8" name="テキスト ボックス 97"/>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108857</xdr:rowOff>
    </xdr:from>
    <xdr:to>
      <xdr:col>15</xdr:col>
      <xdr:colOff>180340</xdr:colOff>
      <xdr:row>41</xdr:row>
      <xdr:rowOff>2722</xdr:rowOff>
    </xdr:to>
    <xdr:cxnSp macro="">
      <xdr:nvCxnSpPr>
        <xdr:cNvPr id="102" name="直線コネクタ 101"/>
        <xdr:cNvCxnSpPr/>
      </xdr:nvCxnSpPr>
      <xdr:spPr>
        <a:xfrm flipV="1">
          <a:off x="10476865" y="55952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6549</xdr:rowOff>
    </xdr:from>
    <xdr:ext cx="469744" cy="259045"/>
    <xdr:sp macro="" textlink="">
      <xdr:nvSpPr>
        <xdr:cNvPr id="103" name="【図書館】&#10;一人当たり面積最小値テキスト"/>
        <xdr:cNvSpPr txBox="1"/>
      </xdr:nvSpPr>
      <xdr:spPr>
        <a:xfrm>
          <a:off x="10566400" y="70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41</xdr:row>
      <xdr:rowOff>2722</xdr:rowOff>
    </xdr:from>
    <xdr:to>
      <xdr:col>15</xdr:col>
      <xdr:colOff>269875</xdr:colOff>
      <xdr:row>41</xdr:row>
      <xdr:rowOff>2722</xdr:rowOff>
    </xdr:to>
    <xdr:cxnSp macro="">
      <xdr:nvCxnSpPr>
        <xdr:cNvPr id="104" name="直線コネクタ 103"/>
        <xdr:cNvCxnSpPr/>
      </xdr:nvCxnSpPr>
      <xdr:spPr>
        <a:xfrm>
          <a:off x="10388600" y="7032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55534</xdr:rowOff>
    </xdr:from>
    <xdr:ext cx="469744" cy="259045"/>
    <xdr:sp macro="" textlink="">
      <xdr:nvSpPr>
        <xdr:cNvPr id="105" name="【図書館】&#10;一人当たり面積最大値テキスト"/>
        <xdr:cNvSpPr txBox="1"/>
      </xdr:nvSpPr>
      <xdr:spPr>
        <a:xfrm>
          <a:off x="10566400" y="537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108857</xdr:rowOff>
    </xdr:from>
    <xdr:to>
      <xdr:col>15</xdr:col>
      <xdr:colOff>269875</xdr:colOff>
      <xdr:row>32</xdr:row>
      <xdr:rowOff>108857</xdr:rowOff>
    </xdr:to>
    <xdr:cxnSp macro="">
      <xdr:nvCxnSpPr>
        <xdr:cNvPr id="106" name="直線コネクタ 105"/>
        <xdr:cNvCxnSpPr/>
      </xdr:nvCxnSpPr>
      <xdr:spPr>
        <a:xfrm>
          <a:off x="10388600" y="559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56441</xdr:rowOff>
    </xdr:from>
    <xdr:ext cx="469744" cy="259045"/>
    <xdr:sp macro="" textlink="">
      <xdr:nvSpPr>
        <xdr:cNvPr id="107" name="【図書館】&#10;一人当たり面積平均値テキスト"/>
        <xdr:cNvSpPr txBox="1"/>
      </xdr:nvSpPr>
      <xdr:spPr>
        <a:xfrm>
          <a:off x="10566400" y="6228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33564</xdr:rowOff>
    </xdr:from>
    <xdr:to>
      <xdr:col>15</xdr:col>
      <xdr:colOff>231775</xdr:colOff>
      <xdr:row>37</xdr:row>
      <xdr:rowOff>135164</xdr:rowOff>
    </xdr:to>
    <xdr:sp macro="" textlink="">
      <xdr:nvSpPr>
        <xdr:cNvPr id="108" name="フローチャート : 判断 107"/>
        <xdr:cNvSpPr/>
      </xdr:nvSpPr>
      <xdr:spPr>
        <a:xfrm>
          <a:off x="104267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123372</xdr:rowOff>
    </xdr:from>
    <xdr:to>
      <xdr:col>14</xdr:col>
      <xdr:colOff>79375</xdr:colOff>
      <xdr:row>37</xdr:row>
      <xdr:rowOff>53522</xdr:rowOff>
    </xdr:to>
    <xdr:sp macro="" textlink="">
      <xdr:nvSpPr>
        <xdr:cNvPr id="109" name="フローチャート : 判断 108"/>
        <xdr:cNvSpPr/>
      </xdr:nvSpPr>
      <xdr:spPr>
        <a:xfrm>
          <a:off x="9588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33565</xdr:rowOff>
    </xdr:from>
    <xdr:to>
      <xdr:col>15</xdr:col>
      <xdr:colOff>231775</xdr:colOff>
      <xdr:row>39</xdr:row>
      <xdr:rowOff>135165</xdr:rowOff>
    </xdr:to>
    <xdr:sp macro="" textlink="">
      <xdr:nvSpPr>
        <xdr:cNvPr id="115" name="円/楕円 114"/>
        <xdr:cNvSpPr/>
      </xdr:nvSpPr>
      <xdr:spPr>
        <a:xfrm>
          <a:off x="104267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11992</xdr:rowOff>
    </xdr:from>
    <xdr:ext cx="469744" cy="259045"/>
    <xdr:sp macro="" textlink="">
      <xdr:nvSpPr>
        <xdr:cNvPr id="116" name="【図書館】&#10;一人当たり面積該当値テキスト"/>
        <xdr:cNvSpPr txBox="1"/>
      </xdr:nvSpPr>
      <xdr:spPr>
        <a:xfrm>
          <a:off x="10566400" y="669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13</xdr:col>
      <xdr:colOff>663575</xdr:colOff>
      <xdr:row>41</xdr:row>
      <xdr:rowOff>115207</xdr:rowOff>
    </xdr:from>
    <xdr:to>
      <xdr:col>14</xdr:col>
      <xdr:colOff>79375</xdr:colOff>
      <xdr:row>42</xdr:row>
      <xdr:rowOff>45357</xdr:rowOff>
    </xdr:to>
    <xdr:sp macro="" textlink="">
      <xdr:nvSpPr>
        <xdr:cNvPr id="117" name="円/楕円 116"/>
        <xdr:cNvSpPr/>
      </xdr:nvSpPr>
      <xdr:spPr>
        <a:xfrm>
          <a:off x="95885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84365</xdr:rowOff>
    </xdr:from>
    <xdr:to>
      <xdr:col>15</xdr:col>
      <xdr:colOff>180975</xdr:colOff>
      <xdr:row>41</xdr:row>
      <xdr:rowOff>166007</xdr:rowOff>
    </xdr:to>
    <xdr:cxnSp macro="">
      <xdr:nvCxnSpPr>
        <xdr:cNvPr id="118" name="直線コネクタ 117"/>
        <xdr:cNvCxnSpPr/>
      </xdr:nvCxnSpPr>
      <xdr:spPr>
        <a:xfrm flipV="1">
          <a:off x="9639300" y="6770915"/>
          <a:ext cx="838200" cy="4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35</xdr:row>
      <xdr:rowOff>70049</xdr:rowOff>
    </xdr:from>
    <xdr:ext cx="469744" cy="259045"/>
    <xdr:sp macro="" textlink="">
      <xdr:nvSpPr>
        <xdr:cNvPr id="119" name="n_1aveValue【図書館】&#10;一人当たり面積"/>
        <xdr:cNvSpPr txBox="1"/>
      </xdr:nvSpPr>
      <xdr:spPr>
        <a:xfrm>
          <a:off x="9391727" y="607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36484</xdr:rowOff>
    </xdr:from>
    <xdr:ext cx="469744" cy="259045"/>
    <xdr:sp macro="" textlink="">
      <xdr:nvSpPr>
        <xdr:cNvPr id="120" name="n_1mainValue【図書館】&#10;一人当たり面積"/>
        <xdr:cNvSpPr txBox="1"/>
      </xdr:nvSpPr>
      <xdr:spPr>
        <a:xfrm>
          <a:off x="9391727" y="723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45" name="直線コネクタ 144"/>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46"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7" name="直線コネクタ 146"/>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8"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9" name="直線コネクタ 148"/>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50"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51" name="フローチャート : 判断 150"/>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52" name="フローチャート : 判断 151"/>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137795</xdr:rowOff>
    </xdr:from>
    <xdr:to>
      <xdr:col>6</xdr:col>
      <xdr:colOff>561975</xdr:colOff>
      <xdr:row>60</xdr:row>
      <xdr:rowOff>67945</xdr:rowOff>
    </xdr:to>
    <xdr:sp macro="" textlink="">
      <xdr:nvSpPr>
        <xdr:cNvPr id="158" name="円/楕円 157"/>
        <xdr:cNvSpPr/>
      </xdr:nvSpPr>
      <xdr:spPr>
        <a:xfrm>
          <a:off x="45847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160672</xdr:rowOff>
    </xdr:from>
    <xdr:ext cx="405111" cy="259045"/>
    <xdr:sp macro="" textlink="">
      <xdr:nvSpPr>
        <xdr:cNvPr id="159" name="【体育館・プール】&#10;有形固定資産減価償却率該当値テキスト"/>
        <xdr:cNvSpPr txBox="1"/>
      </xdr:nvSpPr>
      <xdr:spPr>
        <a:xfrm>
          <a:off x="4724400" y="1010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99695</xdr:rowOff>
    </xdr:from>
    <xdr:to>
      <xdr:col>5</xdr:col>
      <xdr:colOff>409575</xdr:colOff>
      <xdr:row>59</xdr:row>
      <xdr:rowOff>29845</xdr:rowOff>
    </xdr:to>
    <xdr:sp macro="" textlink="">
      <xdr:nvSpPr>
        <xdr:cNvPr id="160" name="円/楕円 159"/>
        <xdr:cNvSpPr/>
      </xdr:nvSpPr>
      <xdr:spPr>
        <a:xfrm>
          <a:off x="3746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150495</xdr:rowOff>
    </xdr:from>
    <xdr:to>
      <xdr:col>6</xdr:col>
      <xdr:colOff>511175</xdr:colOff>
      <xdr:row>60</xdr:row>
      <xdr:rowOff>17145</xdr:rowOff>
    </xdr:to>
    <xdr:cxnSp macro="">
      <xdr:nvCxnSpPr>
        <xdr:cNvPr id="161" name="直線コネクタ 160"/>
        <xdr:cNvCxnSpPr/>
      </xdr:nvCxnSpPr>
      <xdr:spPr>
        <a:xfrm>
          <a:off x="3797300" y="10094595"/>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114317</xdr:rowOff>
    </xdr:from>
    <xdr:ext cx="405111" cy="259045"/>
    <xdr:sp macro="" textlink="">
      <xdr:nvSpPr>
        <xdr:cNvPr id="162" name="n_1aveValue【体育館・プール】&#10;有形固定資産減価償却率"/>
        <xdr:cNvSpPr txBox="1"/>
      </xdr:nvSpPr>
      <xdr:spPr>
        <a:xfrm>
          <a:off x="3582043"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46372</xdr:rowOff>
    </xdr:from>
    <xdr:ext cx="405111" cy="259045"/>
    <xdr:sp macro="" textlink="">
      <xdr:nvSpPr>
        <xdr:cNvPr id="163" name="n_1mainValue【体育館・プール】&#10;有形固定資産減価償却率"/>
        <xdr:cNvSpPr txBox="1"/>
      </xdr:nvSpPr>
      <xdr:spPr>
        <a:xfrm>
          <a:off x="3582043"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5" name="テキスト ボックス 17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7" name="テキスト ボックス 17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9" name="テキスト ボックス 17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81" name="テキスト ボックス 18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3" name="テキスト ボックス 18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5" name="テキスト ボックス 18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87" name="直線コネクタ 186"/>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88"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89" name="直線コネクタ 188"/>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90"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91" name="直線コネクタ 190"/>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92"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93" name="フローチャート : 判断 192"/>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94" name="フローチャート : 判断 193"/>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164465</xdr:rowOff>
    </xdr:from>
    <xdr:to>
      <xdr:col>15</xdr:col>
      <xdr:colOff>231775</xdr:colOff>
      <xdr:row>61</xdr:row>
      <xdr:rowOff>94615</xdr:rowOff>
    </xdr:to>
    <xdr:sp macro="" textlink="">
      <xdr:nvSpPr>
        <xdr:cNvPr id="200" name="円/楕円 199"/>
        <xdr:cNvSpPr/>
      </xdr:nvSpPr>
      <xdr:spPr>
        <a:xfrm>
          <a:off x="104267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15892</xdr:rowOff>
    </xdr:from>
    <xdr:ext cx="469744" cy="259045"/>
    <xdr:sp macro="" textlink="">
      <xdr:nvSpPr>
        <xdr:cNvPr id="201" name="【体育館・プール】&#10;一人当たり面積該当値テキスト"/>
        <xdr:cNvSpPr txBox="1"/>
      </xdr:nvSpPr>
      <xdr:spPr>
        <a:xfrm>
          <a:off x="10566400" y="103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0.287</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139700</xdr:rowOff>
    </xdr:from>
    <xdr:to>
      <xdr:col>14</xdr:col>
      <xdr:colOff>79375</xdr:colOff>
      <xdr:row>64</xdr:row>
      <xdr:rowOff>69850</xdr:rowOff>
    </xdr:to>
    <xdr:sp macro="" textlink="">
      <xdr:nvSpPr>
        <xdr:cNvPr id="202" name="円/楕円 201"/>
        <xdr:cNvSpPr/>
      </xdr:nvSpPr>
      <xdr:spPr>
        <a:xfrm>
          <a:off x="9588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43815</xdr:rowOff>
    </xdr:from>
    <xdr:to>
      <xdr:col>15</xdr:col>
      <xdr:colOff>180975</xdr:colOff>
      <xdr:row>64</xdr:row>
      <xdr:rowOff>19050</xdr:rowOff>
    </xdr:to>
    <xdr:cxnSp macro="">
      <xdr:nvCxnSpPr>
        <xdr:cNvPr id="203" name="直線コネクタ 202"/>
        <xdr:cNvCxnSpPr/>
      </xdr:nvCxnSpPr>
      <xdr:spPr>
        <a:xfrm flipV="1">
          <a:off x="9639300" y="10502265"/>
          <a:ext cx="838200" cy="48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158767</xdr:rowOff>
    </xdr:from>
    <xdr:ext cx="469744" cy="259045"/>
    <xdr:sp macro="" textlink="">
      <xdr:nvSpPr>
        <xdr:cNvPr id="204" name="n_1aveValue【体育館・プール】&#10;一人当たり面積"/>
        <xdr:cNvSpPr txBox="1"/>
      </xdr:nvSpPr>
      <xdr:spPr>
        <a:xfrm>
          <a:off x="9391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13</xdr:col>
      <xdr:colOff>466802</xdr:colOff>
      <xdr:row>64</xdr:row>
      <xdr:rowOff>60977</xdr:rowOff>
    </xdr:from>
    <xdr:ext cx="469744" cy="259045"/>
    <xdr:sp macro="" textlink="">
      <xdr:nvSpPr>
        <xdr:cNvPr id="205" name="n_1mainValue【体育館・プール】&#10;一人当たり面積"/>
        <xdr:cNvSpPr txBox="1"/>
      </xdr:nvSpPr>
      <xdr:spPr>
        <a:xfrm>
          <a:off x="93917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6" name="テキスト ボックス 21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7" name="直線コネクタ 21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8" name="テキスト ボックス 21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9" name="直線コネクタ 21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20" name="テキスト ボックス 21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1" name="直線コネクタ 22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2" name="テキスト ボックス 22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3" name="直線コネクタ 22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4" name="テキスト ボックス 22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5" name="直線コネクタ 22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6" name="テキスト ボックス 22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7" name="直線コネクタ 22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8" name="テキスト ボックス 22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230" name="直線コネクタ 229"/>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31"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32" name="直線コネクタ 231"/>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233"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234" name="直線コネクタ 233"/>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101616</xdr:rowOff>
    </xdr:from>
    <xdr:ext cx="405111" cy="259045"/>
    <xdr:sp macro="" textlink="">
      <xdr:nvSpPr>
        <xdr:cNvPr id="235" name="【福祉施設】&#10;有形固定資産減価償却率平均値テキスト"/>
        <xdr:cNvSpPr txBox="1"/>
      </xdr:nvSpPr>
      <xdr:spPr>
        <a:xfrm>
          <a:off x="4724400" y="1416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236" name="フローチャート : 判断 235"/>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29211</xdr:rowOff>
    </xdr:from>
    <xdr:to>
      <xdr:col>5</xdr:col>
      <xdr:colOff>409575</xdr:colOff>
      <xdr:row>83</xdr:row>
      <xdr:rowOff>130811</xdr:rowOff>
    </xdr:to>
    <xdr:sp macro="" textlink="">
      <xdr:nvSpPr>
        <xdr:cNvPr id="237" name="フローチャート : 判断 236"/>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55880</xdr:rowOff>
    </xdr:from>
    <xdr:to>
      <xdr:col>6</xdr:col>
      <xdr:colOff>561975</xdr:colOff>
      <xdr:row>84</xdr:row>
      <xdr:rowOff>157480</xdr:rowOff>
    </xdr:to>
    <xdr:sp macro="" textlink="">
      <xdr:nvSpPr>
        <xdr:cNvPr id="243" name="円/楕円 242"/>
        <xdr:cNvSpPr/>
      </xdr:nvSpPr>
      <xdr:spPr>
        <a:xfrm>
          <a:off x="4584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34307</xdr:rowOff>
    </xdr:from>
    <xdr:ext cx="405111" cy="259045"/>
    <xdr:sp macro="" textlink="">
      <xdr:nvSpPr>
        <xdr:cNvPr id="244" name="【福祉施設】&#10;有形固定資産減価償却率該当値テキスト"/>
        <xdr:cNvSpPr txBox="1"/>
      </xdr:nvSpPr>
      <xdr:spPr>
        <a:xfrm>
          <a:off x="4724400"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132080</xdr:rowOff>
    </xdr:from>
    <xdr:to>
      <xdr:col>5</xdr:col>
      <xdr:colOff>409575</xdr:colOff>
      <xdr:row>85</xdr:row>
      <xdr:rowOff>62230</xdr:rowOff>
    </xdr:to>
    <xdr:sp macro="" textlink="">
      <xdr:nvSpPr>
        <xdr:cNvPr id="245" name="円/楕円 244"/>
        <xdr:cNvSpPr/>
      </xdr:nvSpPr>
      <xdr:spPr>
        <a:xfrm>
          <a:off x="3746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106680</xdr:rowOff>
    </xdr:from>
    <xdr:to>
      <xdr:col>6</xdr:col>
      <xdr:colOff>511175</xdr:colOff>
      <xdr:row>85</xdr:row>
      <xdr:rowOff>11430</xdr:rowOff>
    </xdr:to>
    <xdr:cxnSp macro="">
      <xdr:nvCxnSpPr>
        <xdr:cNvPr id="246" name="直線コネクタ 245"/>
        <xdr:cNvCxnSpPr/>
      </xdr:nvCxnSpPr>
      <xdr:spPr>
        <a:xfrm flipV="1">
          <a:off x="3797300" y="145084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147338</xdr:rowOff>
    </xdr:from>
    <xdr:ext cx="405111" cy="259045"/>
    <xdr:sp macro="" textlink="">
      <xdr:nvSpPr>
        <xdr:cNvPr id="247" name="n_1aveValue【福祉施設】&#10;有形固定資産減価償却率"/>
        <xdr:cNvSpPr txBox="1"/>
      </xdr:nvSpPr>
      <xdr:spPr>
        <a:xfrm>
          <a:off x="3582043" y="1403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53357</xdr:rowOff>
    </xdr:from>
    <xdr:ext cx="405111" cy="259045"/>
    <xdr:sp macro="" textlink="">
      <xdr:nvSpPr>
        <xdr:cNvPr id="248" name="n_1mainValue【福祉施設】&#10;有形固定資産減価償却率"/>
        <xdr:cNvSpPr txBox="1"/>
      </xdr:nvSpPr>
      <xdr:spPr>
        <a:xfrm>
          <a:off x="3582043"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9" name="正方形/長方形 2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0" name="正方形/長方形 24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1" name="正方形/長方形 25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2" name="正方形/長方形 25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3" name="正方形/長方形 25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4" name="正方形/長方形 25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5" name="正方形/長方形 25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6" name="正方形/長方形 25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7" name="テキスト ボックス 25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8" name="直線コネクタ 25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9" name="直線コネクタ 25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60" name="テキスト ボックス 25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61" name="直線コネクタ 26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62" name="テキスト ボックス 26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63" name="直線コネクタ 26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4" name="テキスト ボックス 26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5" name="直線コネクタ 26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6" name="テキスト ボックス 26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7" name="直線コネクタ 26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8" name="テキスト ボックス 26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9" name="直線コネクタ 26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70" name="テキスト ボックス 26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74" name="直線コネクタ 273"/>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75"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76" name="直線コネクタ 275"/>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77"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78" name="直線コネクタ 277"/>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279" name="【福祉施設】&#10;一人当たり面積平均値テキスト"/>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80" name="フローチャート : 判断 279"/>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81" name="フローチャート : 判断 280"/>
        <xdr:cNvSpPr/>
      </xdr:nvSpPr>
      <xdr:spPr>
        <a:xfrm>
          <a:off x="9588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81</xdr:row>
      <xdr:rowOff>60779</xdr:rowOff>
    </xdr:from>
    <xdr:to>
      <xdr:col>15</xdr:col>
      <xdr:colOff>231775</xdr:colOff>
      <xdr:row>81</xdr:row>
      <xdr:rowOff>162379</xdr:rowOff>
    </xdr:to>
    <xdr:sp macro="" textlink="">
      <xdr:nvSpPr>
        <xdr:cNvPr id="287" name="円/楕円 286"/>
        <xdr:cNvSpPr/>
      </xdr:nvSpPr>
      <xdr:spPr>
        <a:xfrm>
          <a:off x="104267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83656</xdr:rowOff>
    </xdr:from>
    <xdr:ext cx="469744" cy="259045"/>
    <xdr:sp macro="" textlink="">
      <xdr:nvSpPr>
        <xdr:cNvPr id="288" name="【福祉施設】&#10;一人当たり面積該当値テキスト"/>
        <xdr:cNvSpPr txBox="1"/>
      </xdr:nvSpPr>
      <xdr:spPr>
        <a:xfrm>
          <a:off x="10566400" y="1379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0.280</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33020</xdr:rowOff>
    </xdr:from>
    <xdr:to>
      <xdr:col>14</xdr:col>
      <xdr:colOff>79375</xdr:colOff>
      <xdr:row>84</xdr:row>
      <xdr:rowOff>134620</xdr:rowOff>
    </xdr:to>
    <xdr:sp macro="" textlink="">
      <xdr:nvSpPr>
        <xdr:cNvPr id="289" name="円/楕円 288"/>
        <xdr:cNvSpPr/>
      </xdr:nvSpPr>
      <xdr:spPr>
        <a:xfrm>
          <a:off x="9588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81</xdr:row>
      <xdr:rowOff>111579</xdr:rowOff>
    </xdr:from>
    <xdr:to>
      <xdr:col>15</xdr:col>
      <xdr:colOff>180975</xdr:colOff>
      <xdr:row>84</xdr:row>
      <xdr:rowOff>83820</xdr:rowOff>
    </xdr:to>
    <xdr:cxnSp macro="">
      <xdr:nvCxnSpPr>
        <xdr:cNvPr id="290" name="直線コネクタ 289"/>
        <xdr:cNvCxnSpPr/>
      </xdr:nvCxnSpPr>
      <xdr:spPr>
        <a:xfrm flipV="1">
          <a:off x="9639300" y="13999029"/>
          <a:ext cx="838200" cy="48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84</xdr:row>
      <xdr:rowOff>158404</xdr:rowOff>
    </xdr:from>
    <xdr:ext cx="469744" cy="259045"/>
    <xdr:sp macro="" textlink="">
      <xdr:nvSpPr>
        <xdr:cNvPr id="291" name="n_1aveValue【福祉施設】&#10;一人当たり面積"/>
        <xdr:cNvSpPr txBox="1"/>
      </xdr:nvSpPr>
      <xdr:spPr>
        <a:xfrm>
          <a:off x="9391727" y="145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151147</xdr:rowOff>
    </xdr:from>
    <xdr:ext cx="469744" cy="259045"/>
    <xdr:sp macro="" textlink="">
      <xdr:nvSpPr>
        <xdr:cNvPr id="292" name="n_1mainValue【福祉施設】&#10;一人当たり面積"/>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3" name="正方形/長方形 29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4" name="正方形/長方形 29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5" name="正方形/長方形 29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6" name="正方形/長方形 29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7" name="正方形/長方形 29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8" name="正方形/長方形 29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9" name="正方形/長方形 29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0" name="正方形/長方形 29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1" name="テキスト ボックス 30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2" name="直線コネクタ 30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303" name="直線コネクタ 30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304" name="テキスト ボックス 30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305" name="直線コネクタ 30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306" name="テキスト ボックス 30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307" name="直線コネクタ 30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308" name="テキスト ボックス 30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309" name="直線コネクタ 30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310" name="テキスト ボックス 30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311" name="直線コネクタ 31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312" name="テキスト ボックス 31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313" name="直線コネクタ 31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314" name="テキスト ボックス 31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5" name="直線コネクタ 31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6" name="テキスト ボックス 31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318" name="直線コネクタ 317"/>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319"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320" name="直線コネクタ 319"/>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321"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322" name="直線コネクタ 321"/>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323"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324" name="フローチャート : 判断 323"/>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41729</xdr:rowOff>
    </xdr:from>
    <xdr:to>
      <xdr:col>5</xdr:col>
      <xdr:colOff>409575</xdr:colOff>
      <xdr:row>104</xdr:row>
      <xdr:rowOff>143329</xdr:rowOff>
    </xdr:to>
    <xdr:sp macro="" textlink="">
      <xdr:nvSpPr>
        <xdr:cNvPr id="325" name="フローチャート : 判断 324"/>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6" name="テキスト ボックス 32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7" name="テキスト ボックス 32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8" name="テキスト ボックス 32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9" name="テキスト ボックス 32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30" name="テキスト ボックス 32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102</xdr:row>
      <xdr:rowOff>162561</xdr:rowOff>
    </xdr:from>
    <xdr:to>
      <xdr:col>6</xdr:col>
      <xdr:colOff>561975</xdr:colOff>
      <xdr:row>103</xdr:row>
      <xdr:rowOff>92711</xdr:rowOff>
    </xdr:to>
    <xdr:sp macro="" textlink="">
      <xdr:nvSpPr>
        <xdr:cNvPr id="331" name="円/楕円 330"/>
        <xdr:cNvSpPr/>
      </xdr:nvSpPr>
      <xdr:spPr>
        <a:xfrm>
          <a:off x="45847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13988</xdr:rowOff>
    </xdr:from>
    <xdr:ext cx="405111" cy="259045"/>
    <xdr:sp macro="" textlink="">
      <xdr:nvSpPr>
        <xdr:cNvPr id="332" name="【市民会館】&#10;有形固定資産減価償却率該当値テキスト"/>
        <xdr:cNvSpPr txBox="1"/>
      </xdr:nvSpPr>
      <xdr:spPr>
        <a:xfrm>
          <a:off x="4724400"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5</xdr:col>
      <xdr:colOff>307975</xdr:colOff>
      <xdr:row>103</xdr:row>
      <xdr:rowOff>7438</xdr:rowOff>
    </xdr:from>
    <xdr:to>
      <xdr:col>5</xdr:col>
      <xdr:colOff>409575</xdr:colOff>
      <xdr:row>103</xdr:row>
      <xdr:rowOff>109038</xdr:rowOff>
    </xdr:to>
    <xdr:sp macro="" textlink="">
      <xdr:nvSpPr>
        <xdr:cNvPr id="333" name="円/楕円 332"/>
        <xdr:cNvSpPr/>
      </xdr:nvSpPr>
      <xdr:spPr>
        <a:xfrm>
          <a:off x="3746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103</xdr:row>
      <xdr:rowOff>41911</xdr:rowOff>
    </xdr:from>
    <xdr:to>
      <xdr:col>6</xdr:col>
      <xdr:colOff>511175</xdr:colOff>
      <xdr:row>103</xdr:row>
      <xdr:rowOff>58238</xdr:rowOff>
    </xdr:to>
    <xdr:cxnSp macro="">
      <xdr:nvCxnSpPr>
        <xdr:cNvPr id="334" name="直線コネクタ 333"/>
        <xdr:cNvCxnSpPr/>
      </xdr:nvCxnSpPr>
      <xdr:spPr>
        <a:xfrm flipV="1">
          <a:off x="3797300" y="17701261"/>
          <a:ext cx="8382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104</xdr:row>
      <xdr:rowOff>134456</xdr:rowOff>
    </xdr:from>
    <xdr:ext cx="405111" cy="259045"/>
    <xdr:sp macro="" textlink="">
      <xdr:nvSpPr>
        <xdr:cNvPr id="335" name="n_1aveValue【市民会館】&#10;有形固定資産減価償却率"/>
        <xdr:cNvSpPr txBox="1"/>
      </xdr:nvSpPr>
      <xdr:spPr>
        <a:xfrm>
          <a:off x="3582043"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5</xdr:col>
      <xdr:colOff>143518</xdr:colOff>
      <xdr:row>101</xdr:row>
      <xdr:rowOff>125565</xdr:rowOff>
    </xdr:from>
    <xdr:ext cx="405111" cy="259045"/>
    <xdr:sp macro="" textlink="">
      <xdr:nvSpPr>
        <xdr:cNvPr id="336" name="n_1mainValue【市民会館】&#10;有形固定資産減価償却率"/>
        <xdr:cNvSpPr txBox="1"/>
      </xdr:nvSpPr>
      <xdr:spPr>
        <a:xfrm>
          <a:off x="3582043"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4" name="正方形/長方形 3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5" name="テキスト ボックス 3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6" name="直線コネクタ 3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47" name="直線コネクタ 34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48" name="テキスト ボックス 34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9" name="直線コネクタ 34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50" name="テキスト ボックス 34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51" name="直線コネクタ 35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52" name="テキスト ボックス 35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53" name="直線コネクタ 35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54" name="テキスト ボックス 35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55" name="直線コネクタ 35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56" name="テキスト ボックス 35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7" name="直線コネクタ 3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8" name="テキスト ボックス 3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360" name="直線コネクタ 359"/>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361"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362" name="直線コネクタ 361"/>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363"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364" name="直線コネクタ 363"/>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160672</xdr:rowOff>
    </xdr:from>
    <xdr:ext cx="469744" cy="259045"/>
    <xdr:sp macro="" textlink="">
      <xdr:nvSpPr>
        <xdr:cNvPr id="365" name="【市民会館】&#10;一人当たり面積平均値テキスト"/>
        <xdr:cNvSpPr txBox="1"/>
      </xdr:nvSpPr>
      <xdr:spPr>
        <a:xfrm>
          <a:off x="10566400" y="1816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366" name="フローチャート : 判断 365"/>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367" name="フローチャート : 判断 366"/>
        <xdr:cNvSpPr/>
      </xdr:nvSpPr>
      <xdr:spPr>
        <a:xfrm>
          <a:off x="9588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8" name="テキスト ボックス 3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9" name="テキスト ボックス 3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70" name="テキスト ボックス 3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71" name="テキスト ボックス 3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72" name="テキスト ボックス 3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158750</xdr:rowOff>
    </xdr:from>
    <xdr:to>
      <xdr:col>15</xdr:col>
      <xdr:colOff>231775</xdr:colOff>
      <xdr:row>108</xdr:row>
      <xdr:rowOff>88900</xdr:rowOff>
    </xdr:to>
    <xdr:sp macro="" textlink="">
      <xdr:nvSpPr>
        <xdr:cNvPr id="373" name="円/楕円 372"/>
        <xdr:cNvSpPr/>
      </xdr:nvSpPr>
      <xdr:spPr>
        <a:xfrm>
          <a:off x="104267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73677</xdr:rowOff>
    </xdr:from>
    <xdr:ext cx="469744" cy="259045"/>
    <xdr:sp macro="" textlink="">
      <xdr:nvSpPr>
        <xdr:cNvPr id="374" name="【市民会館】&#10;一人当たり面積該当値テキスト"/>
        <xdr:cNvSpPr txBox="1"/>
      </xdr:nvSpPr>
      <xdr:spPr>
        <a:xfrm>
          <a:off x="105664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0.060</a:t>
          </a:r>
          <a:endParaRPr kumimoji="1" lang="ja-JP" altLang="en-US" sz="1000" b="1">
            <a:solidFill>
              <a:srgbClr val="FF0000"/>
            </a:solidFill>
            <a:latin typeface="ＭＳ Ｐゴシック"/>
          </a:endParaRPr>
        </a:p>
      </xdr:txBody>
    </xdr:sp>
    <xdr:clientData/>
  </xdr:oneCellAnchor>
  <xdr:twoCellAnchor>
    <xdr:from>
      <xdr:col>13</xdr:col>
      <xdr:colOff>663575</xdr:colOff>
      <xdr:row>108</xdr:row>
      <xdr:rowOff>78739</xdr:rowOff>
    </xdr:from>
    <xdr:to>
      <xdr:col>14</xdr:col>
      <xdr:colOff>79375</xdr:colOff>
      <xdr:row>109</xdr:row>
      <xdr:rowOff>8889</xdr:rowOff>
    </xdr:to>
    <xdr:sp macro="" textlink="">
      <xdr:nvSpPr>
        <xdr:cNvPr id="375" name="円/楕円 374"/>
        <xdr:cNvSpPr/>
      </xdr:nvSpPr>
      <xdr:spPr>
        <a:xfrm>
          <a:off x="95885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38100</xdr:rowOff>
    </xdr:from>
    <xdr:to>
      <xdr:col>15</xdr:col>
      <xdr:colOff>180975</xdr:colOff>
      <xdr:row>108</xdr:row>
      <xdr:rowOff>129539</xdr:rowOff>
    </xdr:to>
    <xdr:cxnSp macro="">
      <xdr:nvCxnSpPr>
        <xdr:cNvPr id="376" name="直線コネクタ 375"/>
        <xdr:cNvCxnSpPr/>
      </xdr:nvCxnSpPr>
      <xdr:spPr>
        <a:xfrm flipV="1">
          <a:off x="9639300" y="185547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105</xdr:row>
      <xdr:rowOff>63516</xdr:rowOff>
    </xdr:from>
    <xdr:ext cx="469744" cy="259045"/>
    <xdr:sp macro="" textlink="">
      <xdr:nvSpPr>
        <xdr:cNvPr id="377" name="n_1aveValue【市民会館】&#10;一人当たり面積"/>
        <xdr:cNvSpPr txBox="1"/>
      </xdr:nvSpPr>
      <xdr:spPr>
        <a:xfrm>
          <a:off x="9391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13</xdr:col>
      <xdr:colOff>466802</xdr:colOff>
      <xdr:row>109</xdr:row>
      <xdr:rowOff>16</xdr:rowOff>
    </xdr:from>
    <xdr:ext cx="469744" cy="259045"/>
    <xdr:sp macro="" textlink="">
      <xdr:nvSpPr>
        <xdr:cNvPr id="378" name="n_1mainValue【市民会館】&#10;一人当たり面積"/>
        <xdr:cNvSpPr txBox="1"/>
      </xdr:nvSpPr>
      <xdr:spPr>
        <a:xfrm>
          <a:off x="9391727"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9" name="正方形/長方形 3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80" name="正方形/長方形 3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81" name="正方形/長方形 3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82" name="正方形/長方形 3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3" name="正方形/長方形 3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4" name="正方形/長方形 3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5" name="正方形/長方形 3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6" name="正方形/長方形 3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7" name="テキスト ボックス 3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8" name="直線コネクタ 3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9" name="テキスト ボックス 38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90" name="直線コネクタ 38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91" name="テキスト ボックス 39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92" name="直線コネクタ 39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93" name="テキスト ボックス 39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94" name="直線コネクタ 39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95" name="テキスト ボックス 39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96" name="直線コネクタ 39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97" name="テキスト ボックス 39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98" name="直線コネクタ 39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99" name="テキスト ボックス 39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400" name="直線コネクタ 3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401" name="テキスト ボックス 4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40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403" name="直線コネクタ 402"/>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404" name="【一般廃棄物処理施設】&#10;有形固定資産減価償却率最小値テキスト"/>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405" name="直線コネクタ 404"/>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406" name="【一般廃棄物処理施設】&#10;有形固定資産減価償却率最大値テキスト"/>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407" name="直線コネクタ 406"/>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12082</xdr:rowOff>
    </xdr:from>
    <xdr:ext cx="405111" cy="259045"/>
    <xdr:sp macro="" textlink="">
      <xdr:nvSpPr>
        <xdr:cNvPr id="408" name="【一般廃棄物処理施設】&#10;有形固定資産減価償却率平均値テキスト"/>
        <xdr:cNvSpPr txBox="1"/>
      </xdr:nvSpPr>
      <xdr:spPr>
        <a:xfrm>
          <a:off x="16408400" y="635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409" name="フローチャート : 判断 408"/>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124460</xdr:rowOff>
    </xdr:from>
    <xdr:to>
      <xdr:col>22</xdr:col>
      <xdr:colOff>415925</xdr:colOff>
      <xdr:row>38</xdr:row>
      <xdr:rowOff>54610</xdr:rowOff>
    </xdr:to>
    <xdr:sp macro="" textlink="">
      <xdr:nvSpPr>
        <xdr:cNvPr id="410" name="フローチャート : 判断 409"/>
        <xdr:cNvSpPr/>
      </xdr:nvSpPr>
      <xdr:spPr>
        <a:xfrm>
          <a:off x="15430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11" name="テキスト ボックス 4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12" name="テキスト ボックス 4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13" name="テキスト ボックス 4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14" name="テキスト ボックス 4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5" name="テキスト ボックス 4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416" name="円/楕円 415"/>
        <xdr:cNvSpPr/>
      </xdr:nvSpPr>
      <xdr:spPr>
        <a:xfrm>
          <a:off x="162687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17</xdr:rowOff>
    </xdr:from>
    <xdr:ext cx="405111" cy="259045"/>
    <xdr:sp macro="" textlink="">
      <xdr:nvSpPr>
        <xdr:cNvPr id="417" name="【一般廃棄物処理施設】&#10;有形固定資産減価償却率該当値テキスト"/>
        <xdr:cNvSpPr txBox="1"/>
      </xdr:nvSpPr>
      <xdr:spPr>
        <a:xfrm>
          <a:off x="16408400"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90170</xdr:rowOff>
    </xdr:from>
    <xdr:to>
      <xdr:col>22</xdr:col>
      <xdr:colOff>415925</xdr:colOff>
      <xdr:row>39</xdr:row>
      <xdr:rowOff>20320</xdr:rowOff>
    </xdr:to>
    <xdr:sp macro="" textlink="">
      <xdr:nvSpPr>
        <xdr:cNvPr id="418" name="円/楕円 417"/>
        <xdr:cNvSpPr/>
      </xdr:nvSpPr>
      <xdr:spPr>
        <a:xfrm>
          <a:off x="15430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38</xdr:row>
      <xdr:rowOff>72390</xdr:rowOff>
    </xdr:from>
    <xdr:to>
      <xdr:col>23</xdr:col>
      <xdr:colOff>517525</xdr:colOff>
      <xdr:row>38</xdr:row>
      <xdr:rowOff>140970</xdr:rowOff>
    </xdr:to>
    <xdr:cxnSp macro="">
      <xdr:nvCxnSpPr>
        <xdr:cNvPr id="419" name="直線コネクタ 418"/>
        <xdr:cNvCxnSpPr/>
      </xdr:nvCxnSpPr>
      <xdr:spPr>
        <a:xfrm flipV="1">
          <a:off x="15481300" y="658749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71137</xdr:rowOff>
    </xdr:from>
    <xdr:ext cx="405111" cy="259045"/>
    <xdr:sp macro="" textlink="">
      <xdr:nvSpPr>
        <xdr:cNvPr id="420" name="n_1aveValue【一般廃棄物処理施設】&#10;有形固定資産減価償却率"/>
        <xdr:cNvSpPr txBox="1"/>
      </xdr:nvSpPr>
      <xdr:spPr>
        <a:xfrm>
          <a:off x="15266043"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11447</xdr:rowOff>
    </xdr:from>
    <xdr:ext cx="405111" cy="259045"/>
    <xdr:sp macro="" textlink="">
      <xdr:nvSpPr>
        <xdr:cNvPr id="421" name="n_1mainValue【一般廃棄物処理施設】&#10;有形固定資産減価償却率"/>
        <xdr:cNvSpPr txBox="1"/>
      </xdr:nvSpPr>
      <xdr:spPr>
        <a:xfrm>
          <a:off x="15266043"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22" name="正方形/長方形 4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23" name="正方形/長方形 4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24" name="正方形/長方形 4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5" name="正方形/長方形 4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6" name="正方形/長方形 4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7" name="正方形/長方形 4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8" name="正方形/長方形 4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78,404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9" name="正方形/長方形 4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30" name="テキスト ボックス 4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31" name="直線コネクタ 4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32" name="直線コネクタ 43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33" name="テキスト ボックス 43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34" name="直線コネクタ 43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35" name="テキスト ボックス 43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36" name="直線コネクタ 43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37" name="テキスト ボックス 43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38" name="直線コネクタ 43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39" name="テキスト ボックス 43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40" name="直線コネクタ 4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41" name="テキスト ボックス 44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4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443" name="直線コネクタ 442"/>
        <xdr:cNvCxnSpPr/>
      </xdr:nvCxnSpPr>
      <xdr:spPr>
        <a:xfrm flipV="1">
          <a:off x="22160864"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444"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445" name="直線コネクタ 444"/>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446" name="【一般廃棄物処理施設】&#10;一人当たり有形固定資産（償却資産）額最大値テキスト"/>
        <xdr:cNvSpPr txBox="1"/>
      </xdr:nvSpPr>
      <xdr:spPr>
        <a:xfrm>
          <a:off x="2225040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447" name="直線コネクタ 446"/>
        <xdr:cNvCxnSpPr/>
      </xdr:nvCxnSpPr>
      <xdr:spPr>
        <a:xfrm>
          <a:off x="22072600" y="578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40633</xdr:rowOff>
    </xdr:from>
    <xdr:ext cx="599010" cy="259045"/>
    <xdr:sp macro="" textlink="">
      <xdr:nvSpPr>
        <xdr:cNvPr id="448" name="【一般廃棄物処理施設】&#10;一人当たり有形固定資産（償却資産）額平均値テキスト"/>
        <xdr:cNvSpPr txBox="1"/>
      </xdr:nvSpPr>
      <xdr:spPr>
        <a:xfrm>
          <a:off x="22250400" y="6727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449" name="フローチャート : 判断 448"/>
        <xdr:cNvSpPr/>
      </xdr:nvSpPr>
      <xdr:spPr>
        <a:xfrm>
          <a:off x="22110700" y="68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86123</xdr:rowOff>
    </xdr:from>
    <xdr:to>
      <xdr:col>31</xdr:col>
      <xdr:colOff>85725</xdr:colOff>
      <xdr:row>41</xdr:row>
      <xdr:rowOff>16273</xdr:rowOff>
    </xdr:to>
    <xdr:sp macro="" textlink="">
      <xdr:nvSpPr>
        <xdr:cNvPr id="450" name="フローチャート : 判断 449"/>
        <xdr:cNvSpPr/>
      </xdr:nvSpPr>
      <xdr:spPr>
        <a:xfrm>
          <a:off x="21272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51" name="テキスト ボックス 4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52" name="テキスト ボックス 4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3" name="テキスト ボックス 4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4" name="テキスト ボックス 4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5" name="テキスト ボックス 4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45844</xdr:rowOff>
    </xdr:from>
    <xdr:to>
      <xdr:col>32</xdr:col>
      <xdr:colOff>238125</xdr:colOff>
      <xdr:row>41</xdr:row>
      <xdr:rowOff>147444</xdr:rowOff>
    </xdr:to>
    <xdr:sp macro="" textlink="">
      <xdr:nvSpPr>
        <xdr:cNvPr id="456" name="円/楕円 455"/>
        <xdr:cNvSpPr/>
      </xdr:nvSpPr>
      <xdr:spPr>
        <a:xfrm>
          <a:off x="22110700" y="707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132221</xdr:rowOff>
    </xdr:from>
    <xdr:ext cx="534377" cy="259045"/>
    <xdr:sp macro="" textlink="">
      <xdr:nvSpPr>
        <xdr:cNvPr id="457" name="【一般廃棄物処理施設】&#10;一人当たり有形固定資産（償却資産）額該当値テキスト"/>
        <xdr:cNvSpPr txBox="1"/>
      </xdr:nvSpPr>
      <xdr:spPr>
        <a:xfrm>
          <a:off x="22250400" y="699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16,057</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46068</xdr:rowOff>
    </xdr:from>
    <xdr:to>
      <xdr:col>31</xdr:col>
      <xdr:colOff>85725</xdr:colOff>
      <xdr:row>41</xdr:row>
      <xdr:rowOff>147668</xdr:rowOff>
    </xdr:to>
    <xdr:sp macro="" textlink="">
      <xdr:nvSpPr>
        <xdr:cNvPr id="458" name="円/楕円 457"/>
        <xdr:cNvSpPr/>
      </xdr:nvSpPr>
      <xdr:spPr>
        <a:xfrm>
          <a:off x="21272500" y="707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96644</xdr:rowOff>
    </xdr:from>
    <xdr:to>
      <xdr:col>32</xdr:col>
      <xdr:colOff>187325</xdr:colOff>
      <xdr:row>41</xdr:row>
      <xdr:rowOff>96868</xdr:rowOff>
    </xdr:to>
    <xdr:cxnSp macro="">
      <xdr:nvCxnSpPr>
        <xdr:cNvPr id="459" name="直線コネクタ 458"/>
        <xdr:cNvCxnSpPr/>
      </xdr:nvCxnSpPr>
      <xdr:spPr>
        <a:xfrm flipV="1">
          <a:off x="21323300" y="7126094"/>
          <a:ext cx="8382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39</xdr:row>
      <xdr:rowOff>32800</xdr:rowOff>
    </xdr:from>
    <xdr:ext cx="534377" cy="259045"/>
    <xdr:sp macro="" textlink="">
      <xdr:nvSpPr>
        <xdr:cNvPr id="460" name="n_1aveValue【一般廃棄物処理施設】&#10;一人当たり有形固定資産（償却資産）額"/>
        <xdr:cNvSpPr txBox="1"/>
      </xdr:nvSpPr>
      <xdr:spPr>
        <a:xfrm>
          <a:off x="210434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73,437</a:t>
          </a:r>
          <a:endParaRPr kumimoji="1" lang="ja-JP" altLang="en-US" sz="1000" b="1">
            <a:solidFill>
              <a:srgbClr val="000080"/>
            </a:solidFill>
            <a:latin typeface="ＭＳ Ｐゴシック"/>
          </a:endParaRPr>
        </a:p>
      </xdr:txBody>
    </xdr:sp>
    <xdr:clientData/>
  </xdr:oneCellAnchor>
  <xdr:oneCellAnchor>
    <xdr:from>
      <xdr:col>30</xdr:col>
      <xdr:colOff>440836</xdr:colOff>
      <xdr:row>41</xdr:row>
      <xdr:rowOff>138795</xdr:rowOff>
    </xdr:from>
    <xdr:ext cx="534377" cy="259045"/>
    <xdr:sp macro="" textlink="">
      <xdr:nvSpPr>
        <xdr:cNvPr id="461" name="n_1mainValue【一般廃棄物処理施設】&#10;一人当たり有形固定資産（償却資産）額"/>
        <xdr:cNvSpPr txBox="1"/>
      </xdr:nvSpPr>
      <xdr:spPr>
        <a:xfrm>
          <a:off x="21043411" y="716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15,959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62" name="正方形/長方形 4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3" name="正方形/長方形 4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4" name="正方形/長方形 4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5" name="正方形/長方形 4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6" name="正方形/長方形 4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7" name="正方形/長方形 4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8" name="正方形/長方形 4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9" name="正方形/長方形 4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70" name="テキスト ボックス 4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71" name="直線コネクタ 4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72" name="テキスト ボックス 47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73" name="直線コネクタ 47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74" name="テキスト ボックス 47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75" name="直線コネクタ 47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76" name="テキスト ボックス 47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77" name="直線コネクタ 47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78" name="テキスト ボックス 47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9" name="直線コネクタ 47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80" name="テキスト ボックス 47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81" name="直線コネクタ 48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82" name="テキスト ボックス 48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83" name="直線コネクタ 4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84" name="テキスト ボックス 48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486" name="直線コネクタ 485"/>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487"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488" name="直線コネクタ 487"/>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489"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490" name="直線コネクタ 489"/>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41927</xdr:rowOff>
    </xdr:from>
    <xdr:ext cx="405111" cy="259045"/>
    <xdr:sp macro="" textlink="">
      <xdr:nvSpPr>
        <xdr:cNvPr id="491" name="【保健センター・保健所】&#10;有形固定資産減価償却率平均値テキスト"/>
        <xdr:cNvSpPr txBox="1"/>
      </xdr:nvSpPr>
      <xdr:spPr>
        <a:xfrm>
          <a:off x="16408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492" name="フローチャート : 判断 491"/>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48260</xdr:rowOff>
    </xdr:from>
    <xdr:to>
      <xdr:col>22</xdr:col>
      <xdr:colOff>415925</xdr:colOff>
      <xdr:row>61</xdr:row>
      <xdr:rowOff>149860</xdr:rowOff>
    </xdr:to>
    <xdr:sp macro="" textlink="">
      <xdr:nvSpPr>
        <xdr:cNvPr id="493" name="フローチャート : 判断 492"/>
        <xdr:cNvSpPr/>
      </xdr:nvSpPr>
      <xdr:spPr>
        <a:xfrm>
          <a:off x="15430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4" name="テキスト ボックス 4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5" name="テキスト ボックス 4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6" name="テキスト ボックス 4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7" name="テキスト ボックス 4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8" name="テキスト ボックス 4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147320</xdr:rowOff>
    </xdr:from>
    <xdr:to>
      <xdr:col>23</xdr:col>
      <xdr:colOff>568325</xdr:colOff>
      <xdr:row>59</xdr:row>
      <xdr:rowOff>77470</xdr:rowOff>
    </xdr:to>
    <xdr:sp macro="" textlink="">
      <xdr:nvSpPr>
        <xdr:cNvPr id="499" name="円/楕円 498"/>
        <xdr:cNvSpPr/>
      </xdr:nvSpPr>
      <xdr:spPr>
        <a:xfrm>
          <a:off x="162687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170197</xdr:rowOff>
    </xdr:from>
    <xdr:ext cx="405111" cy="259045"/>
    <xdr:sp macro="" textlink="">
      <xdr:nvSpPr>
        <xdr:cNvPr id="500" name="【保健センター・保健所】&#10;有形固定資産減価償却率該当値テキスト"/>
        <xdr:cNvSpPr txBox="1"/>
      </xdr:nvSpPr>
      <xdr:spPr>
        <a:xfrm>
          <a:off x="16408400"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29210</xdr:rowOff>
    </xdr:from>
    <xdr:to>
      <xdr:col>22</xdr:col>
      <xdr:colOff>415925</xdr:colOff>
      <xdr:row>59</xdr:row>
      <xdr:rowOff>130810</xdr:rowOff>
    </xdr:to>
    <xdr:sp macro="" textlink="">
      <xdr:nvSpPr>
        <xdr:cNvPr id="501" name="円/楕円 500"/>
        <xdr:cNvSpPr/>
      </xdr:nvSpPr>
      <xdr:spPr>
        <a:xfrm>
          <a:off x="15430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26670</xdr:rowOff>
    </xdr:from>
    <xdr:to>
      <xdr:col>23</xdr:col>
      <xdr:colOff>517525</xdr:colOff>
      <xdr:row>59</xdr:row>
      <xdr:rowOff>80010</xdr:rowOff>
    </xdr:to>
    <xdr:cxnSp macro="">
      <xdr:nvCxnSpPr>
        <xdr:cNvPr id="502" name="直線コネクタ 501"/>
        <xdr:cNvCxnSpPr/>
      </xdr:nvCxnSpPr>
      <xdr:spPr>
        <a:xfrm flipV="1">
          <a:off x="15481300" y="101422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61</xdr:row>
      <xdr:rowOff>140987</xdr:rowOff>
    </xdr:from>
    <xdr:ext cx="405111" cy="259045"/>
    <xdr:sp macro="" textlink="">
      <xdr:nvSpPr>
        <xdr:cNvPr id="503" name="n_1aveValue【保健センター・保健所】&#10;有形固定資産減価償却率"/>
        <xdr:cNvSpPr txBox="1"/>
      </xdr:nvSpPr>
      <xdr:spPr>
        <a:xfrm>
          <a:off x="15266043"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147337</xdr:rowOff>
    </xdr:from>
    <xdr:ext cx="405111" cy="259045"/>
    <xdr:sp macro="" textlink="">
      <xdr:nvSpPr>
        <xdr:cNvPr id="504" name="n_1mainValue【保健センター・保健所】&#10;有形固定資産減価償却率"/>
        <xdr:cNvSpPr txBox="1"/>
      </xdr:nvSpPr>
      <xdr:spPr>
        <a:xfrm>
          <a:off x="15266043"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5" name="正方形/長方形 5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6" name="正方形/長方形 5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7" name="正方形/長方形 5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8" name="正方形/長方形 5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9" name="正方形/長方形 5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10" name="正方形/長方形 5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11" name="正方形/長方形 5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12" name="正方形/長方形 5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13" name="テキスト ボックス 5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4" name="直線コネクタ 5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515" name="直線コネクタ 51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516" name="テキスト ボックス 51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517" name="直線コネクタ 51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518" name="テキスト ボックス 51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519" name="直線コネクタ 51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520" name="テキスト ボックス 51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521" name="直線コネクタ 52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522" name="テキスト ボックス 52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523" name="直線コネクタ 52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524" name="テキスト ボックス 52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525" name="直線コネクタ 52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526" name="テキスト ボックス 52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7" name="直線コネクタ 5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8" name="テキスト ボックス 5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530" name="直線コネクタ 529"/>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531"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532" name="直線コネクタ 531"/>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533"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534" name="直線コネクタ 533"/>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36484</xdr:rowOff>
    </xdr:from>
    <xdr:ext cx="469744" cy="259045"/>
    <xdr:sp macro="" textlink="">
      <xdr:nvSpPr>
        <xdr:cNvPr id="535" name="【保健センター・保健所】&#10;一人当たり面積平均値テキスト"/>
        <xdr:cNvSpPr txBox="1"/>
      </xdr:nvSpPr>
      <xdr:spPr>
        <a:xfrm>
          <a:off x="22250400" y="1032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536" name="フローチャート : 判断 535"/>
        <xdr:cNvSpPr/>
      </xdr:nvSpPr>
      <xdr:spPr>
        <a:xfrm>
          <a:off x="22110700" y="103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120650</xdr:rowOff>
    </xdr:from>
    <xdr:to>
      <xdr:col>31</xdr:col>
      <xdr:colOff>85725</xdr:colOff>
      <xdr:row>60</xdr:row>
      <xdr:rowOff>50800</xdr:rowOff>
    </xdr:to>
    <xdr:sp macro="" textlink="">
      <xdr:nvSpPr>
        <xdr:cNvPr id="537" name="フローチャート : 判断 536"/>
        <xdr:cNvSpPr/>
      </xdr:nvSpPr>
      <xdr:spPr>
        <a:xfrm>
          <a:off x="2127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8" name="テキスト ボックス 53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9" name="テキスト ボックス 53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40" name="テキスト ボックス 53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41" name="テキスト ボックス 54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42" name="テキスト ボックス 54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96157</xdr:rowOff>
    </xdr:from>
    <xdr:to>
      <xdr:col>32</xdr:col>
      <xdr:colOff>238125</xdr:colOff>
      <xdr:row>59</xdr:row>
      <xdr:rowOff>26307</xdr:rowOff>
    </xdr:to>
    <xdr:sp macro="" textlink="">
      <xdr:nvSpPr>
        <xdr:cNvPr id="543" name="円/楕円 542"/>
        <xdr:cNvSpPr/>
      </xdr:nvSpPr>
      <xdr:spPr>
        <a:xfrm>
          <a:off x="221107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119034</xdr:rowOff>
    </xdr:from>
    <xdr:ext cx="469744" cy="259045"/>
    <xdr:sp macro="" textlink="">
      <xdr:nvSpPr>
        <xdr:cNvPr id="544" name="【保健センター・保健所】&#10;一人当たり面積該当値テキスト"/>
        <xdr:cNvSpPr txBox="1"/>
      </xdr:nvSpPr>
      <xdr:spPr>
        <a:xfrm>
          <a:off x="22250400" y="989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0.093</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55335</xdr:rowOff>
    </xdr:from>
    <xdr:to>
      <xdr:col>31</xdr:col>
      <xdr:colOff>85725</xdr:colOff>
      <xdr:row>63</xdr:row>
      <xdr:rowOff>156935</xdr:rowOff>
    </xdr:to>
    <xdr:sp macro="" textlink="">
      <xdr:nvSpPr>
        <xdr:cNvPr id="545" name="円/楕円 544"/>
        <xdr:cNvSpPr/>
      </xdr:nvSpPr>
      <xdr:spPr>
        <a:xfrm>
          <a:off x="21272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58</xdr:row>
      <xdr:rowOff>146957</xdr:rowOff>
    </xdr:from>
    <xdr:to>
      <xdr:col>32</xdr:col>
      <xdr:colOff>187325</xdr:colOff>
      <xdr:row>63</xdr:row>
      <xdr:rowOff>106135</xdr:rowOff>
    </xdr:to>
    <xdr:cxnSp macro="">
      <xdr:nvCxnSpPr>
        <xdr:cNvPr id="546" name="直線コネクタ 545"/>
        <xdr:cNvCxnSpPr/>
      </xdr:nvCxnSpPr>
      <xdr:spPr>
        <a:xfrm flipV="1">
          <a:off x="21323300" y="10091057"/>
          <a:ext cx="838200" cy="81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67327</xdr:rowOff>
    </xdr:from>
    <xdr:ext cx="469744" cy="259045"/>
    <xdr:sp macro="" textlink="">
      <xdr:nvSpPr>
        <xdr:cNvPr id="547" name="n_1aveValue【保健センター・保健所】&#10;一人当たり面積"/>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148062</xdr:rowOff>
    </xdr:from>
    <xdr:ext cx="469744" cy="259045"/>
    <xdr:sp macro="" textlink="">
      <xdr:nvSpPr>
        <xdr:cNvPr id="548" name="n_1mainValue【保健センター・保健所】&#10;一人当たり面積"/>
        <xdr:cNvSpPr txBox="1"/>
      </xdr:nvSpPr>
      <xdr:spPr>
        <a:xfrm>
          <a:off x="210757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50" name="正方形/長方形 5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51" name="正方形/長方形 5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52" name="正方形/長方形 5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53" name="正方形/長方形 5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54" name="正方形/長方形 5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55" name="正方形/長方形 5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6" name="正方形/長方形 5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57" name="テキスト ボックス 5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8" name="直線コネクタ 5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559" name="直線コネクタ 55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560" name="テキスト ボックス 559"/>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61" name="直線コネクタ 56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62" name="テキスト ボックス 56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63" name="直線コネクタ 56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64" name="テキスト ボックス 56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65" name="直線コネクタ 56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66" name="テキスト ボックス 56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67" name="直線コネクタ 56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68" name="テキスト ボックス 56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9" name="直線コネクタ 56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70" name="テキスト ボックス 56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7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572" name="直線コネクタ 571"/>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573"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574" name="直線コネクタ 573"/>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575"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576" name="直線コネクタ 575"/>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577"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578" name="フローチャート : 判断 577"/>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579" name="フローチャート : 判断 578"/>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80" name="テキスト ボックス 57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81" name="テキスト ボックス 58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82" name="テキスト ボックス 58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83" name="テキスト ボックス 58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84" name="テキスト ボックス 58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46355</xdr:rowOff>
    </xdr:from>
    <xdr:to>
      <xdr:col>23</xdr:col>
      <xdr:colOff>568325</xdr:colOff>
      <xdr:row>79</xdr:row>
      <xdr:rowOff>147955</xdr:rowOff>
    </xdr:to>
    <xdr:sp macro="" textlink="">
      <xdr:nvSpPr>
        <xdr:cNvPr id="585" name="円/楕円 584"/>
        <xdr:cNvSpPr/>
      </xdr:nvSpPr>
      <xdr:spPr>
        <a:xfrm>
          <a:off x="16268700" y="135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69232</xdr:rowOff>
    </xdr:from>
    <xdr:ext cx="405111" cy="259045"/>
    <xdr:sp macro="" textlink="">
      <xdr:nvSpPr>
        <xdr:cNvPr id="586" name="【消防施設】&#10;有形固定資産減価償却率該当値テキスト"/>
        <xdr:cNvSpPr txBox="1"/>
      </xdr:nvSpPr>
      <xdr:spPr>
        <a:xfrm>
          <a:off x="16408400"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88264</xdr:rowOff>
    </xdr:from>
    <xdr:to>
      <xdr:col>22</xdr:col>
      <xdr:colOff>415925</xdr:colOff>
      <xdr:row>80</xdr:row>
      <xdr:rowOff>18414</xdr:rowOff>
    </xdr:to>
    <xdr:sp macro="" textlink="">
      <xdr:nvSpPr>
        <xdr:cNvPr id="587" name="円/楕円 586"/>
        <xdr:cNvSpPr/>
      </xdr:nvSpPr>
      <xdr:spPr>
        <a:xfrm>
          <a:off x="154305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79</xdr:row>
      <xdr:rowOff>97155</xdr:rowOff>
    </xdr:from>
    <xdr:to>
      <xdr:col>23</xdr:col>
      <xdr:colOff>517525</xdr:colOff>
      <xdr:row>79</xdr:row>
      <xdr:rowOff>139064</xdr:rowOff>
    </xdr:to>
    <xdr:cxnSp macro="">
      <xdr:nvCxnSpPr>
        <xdr:cNvPr id="588" name="直線コネクタ 587"/>
        <xdr:cNvCxnSpPr/>
      </xdr:nvCxnSpPr>
      <xdr:spPr>
        <a:xfrm flipV="1">
          <a:off x="15481300" y="1364170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34307</xdr:rowOff>
    </xdr:from>
    <xdr:ext cx="405111" cy="259045"/>
    <xdr:sp macro="" textlink="">
      <xdr:nvSpPr>
        <xdr:cNvPr id="589" name="n_1aveValue【消防施設】&#10;有形固定資産減価償却率"/>
        <xdr:cNvSpPr txBox="1"/>
      </xdr:nvSpPr>
      <xdr:spPr>
        <a:xfrm>
          <a:off x="15266043"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34941</xdr:rowOff>
    </xdr:from>
    <xdr:ext cx="405111" cy="259045"/>
    <xdr:sp macro="" textlink="">
      <xdr:nvSpPr>
        <xdr:cNvPr id="590" name="n_1mainValue【消防施設】&#10;有形固定資産減価償却率"/>
        <xdr:cNvSpPr txBox="1"/>
      </xdr:nvSpPr>
      <xdr:spPr>
        <a:xfrm>
          <a:off x="15266043" y="134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91" name="正方形/長方形 5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92" name="正方形/長方形 5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93" name="正方形/長方形 5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94" name="正方形/長方形 5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95" name="正方形/長方形 5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96" name="正方形/長方形 5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97" name="正方形/長方形 5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98" name="正方形/長方形 5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9" name="テキスト ボックス 5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600" name="直線コネクタ 5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601" name="直線コネクタ 60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602" name="テキスト ボックス 60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603" name="直線コネクタ 60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604" name="テキスト ボックス 60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605" name="直線コネクタ 60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606" name="テキスト ボックス 60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607" name="直線コネクタ 60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608" name="テキスト ボックス 60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609" name="直線コネクタ 60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610" name="テキスト ボックス 60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611" name="直線コネクタ 61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612" name="テキスト ボックス 61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13" name="直線コネクタ 61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14" name="テキスト ボックス 61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1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616" name="直線コネクタ 615"/>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617"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618" name="直線コネクタ 617"/>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619"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620" name="直線コネクタ 619"/>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95085</xdr:rowOff>
    </xdr:from>
    <xdr:ext cx="469744" cy="259045"/>
    <xdr:sp macro="" textlink="">
      <xdr:nvSpPr>
        <xdr:cNvPr id="621" name="【消防施設】&#10;一人当たり面積平均値テキスト"/>
        <xdr:cNvSpPr txBox="1"/>
      </xdr:nvSpPr>
      <xdr:spPr>
        <a:xfrm>
          <a:off x="22250400" y="13982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622" name="フローチャート : 判断 621"/>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623" name="フローチャート : 判断 622"/>
        <xdr:cNvSpPr/>
      </xdr:nvSpPr>
      <xdr:spPr>
        <a:xfrm>
          <a:off x="21272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24" name="テキスト ボックス 6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25" name="テキスト ボックス 6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26" name="テキスト ボックス 6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27" name="テキスト ボックス 6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28" name="テキスト ボックス 6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166914</xdr:rowOff>
    </xdr:from>
    <xdr:to>
      <xdr:col>32</xdr:col>
      <xdr:colOff>238125</xdr:colOff>
      <xdr:row>85</xdr:row>
      <xdr:rowOff>97064</xdr:rowOff>
    </xdr:to>
    <xdr:sp macro="" textlink="">
      <xdr:nvSpPr>
        <xdr:cNvPr id="629" name="円/楕円 628"/>
        <xdr:cNvSpPr/>
      </xdr:nvSpPr>
      <xdr:spPr>
        <a:xfrm>
          <a:off x="221107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81841</xdr:rowOff>
    </xdr:from>
    <xdr:ext cx="469744" cy="259045"/>
    <xdr:sp macro="" textlink="">
      <xdr:nvSpPr>
        <xdr:cNvPr id="630" name="【消防施設】&#10;一人当たり面積該当値テキスト"/>
        <xdr:cNvSpPr txBox="1"/>
      </xdr:nvSpPr>
      <xdr:spPr>
        <a:xfrm>
          <a:off x="22250400" y="1448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50981</xdr:rowOff>
    </xdr:from>
    <xdr:to>
      <xdr:col>31</xdr:col>
      <xdr:colOff>85725</xdr:colOff>
      <xdr:row>83</xdr:row>
      <xdr:rowOff>152581</xdr:rowOff>
    </xdr:to>
    <xdr:sp macro="" textlink="">
      <xdr:nvSpPr>
        <xdr:cNvPr id="631" name="円/楕円 630"/>
        <xdr:cNvSpPr/>
      </xdr:nvSpPr>
      <xdr:spPr>
        <a:xfrm>
          <a:off x="21272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83</xdr:row>
      <xdr:rowOff>101781</xdr:rowOff>
    </xdr:from>
    <xdr:to>
      <xdr:col>32</xdr:col>
      <xdr:colOff>187325</xdr:colOff>
      <xdr:row>85</xdr:row>
      <xdr:rowOff>46264</xdr:rowOff>
    </xdr:to>
    <xdr:cxnSp macro="">
      <xdr:nvCxnSpPr>
        <xdr:cNvPr id="632" name="直線コネクタ 631"/>
        <xdr:cNvCxnSpPr/>
      </xdr:nvCxnSpPr>
      <xdr:spPr>
        <a:xfrm>
          <a:off x="21323300" y="14332131"/>
          <a:ext cx="838200" cy="28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79</xdr:row>
      <xdr:rowOff>120122</xdr:rowOff>
    </xdr:from>
    <xdr:ext cx="469744" cy="259045"/>
    <xdr:sp macro="" textlink="">
      <xdr:nvSpPr>
        <xdr:cNvPr id="633" name="n_1aveValue【消防施設】&#10;一人当たり面積"/>
        <xdr:cNvSpPr txBox="1"/>
      </xdr:nvSpPr>
      <xdr:spPr>
        <a:xfrm>
          <a:off x="21075727" y="136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143708</xdr:rowOff>
    </xdr:from>
    <xdr:ext cx="469744" cy="259045"/>
    <xdr:sp macro="" textlink="">
      <xdr:nvSpPr>
        <xdr:cNvPr id="634" name="n_1mainValue【消防施設】&#10;一人当たり面積"/>
        <xdr:cNvSpPr txBox="1"/>
      </xdr:nvSpPr>
      <xdr:spPr>
        <a:xfrm>
          <a:off x="21075727" y="1437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35" name="正方形/長方形 6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36" name="正方形/長方形 6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37" name="正方形/長方形 6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38" name="正方形/長方形 6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39" name="正方形/長方形 6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40" name="正方形/長方形 6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41" name="正方形/長方形 6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42" name="正方形/長方形 6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43" name="テキスト ボックス 6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44" name="直線コネクタ 6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645" name="直線コネクタ 6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646" name="テキスト ボックス 645"/>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47" name="直線コネクタ 6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48" name="テキスト ボックス 6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49" name="直線コネクタ 6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50" name="テキスト ボックス 6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51" name="直線コネクタ 6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52" name="テキスト ボックス 6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53" name="直線コネクタ 6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54" name="テキスト ボックス 65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55" name="直線コネクタ 6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56" name="テキスト ボックス 6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658" name="直線コネクタ 657"/>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659"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660" name="直線コネクタ 659"/>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661"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662" name="直線コネクタ 661"/>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663"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664" name="フローチャート : 判断 663"/>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665" name="フローチャート : 判断 664"/>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66" name="テキスト ボックス 6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67" name="テキスト ボックス 6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68" name="テキスト ボックス 6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69" name="テキスト ボックス 6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70" name="テキスト ボックス 6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92075</xdr:rowOff>
    </xdr:from>
    <xdr:to>
      <xdr:col>23</xdr:col>
      <xdr:colOff>568325</xdr:colOff>
      <xdr:row>102</xdr:row>
      <xdr:rowOff>22225</xdr:rowOff>
    </xdr:to>
    <xdr:sp macro="" textlink="">
      <xdr:nvSpPr>
        <xdr:cNvPr id="671" name="円/楕円 670"/>
        <xdr:cNvSpPr/>
      </xdr:nvSpPr>
      <xdr:spPr>
        <a:xfrm>
          <a:off x="16268700" y="1740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114952</xdr:rowOff>
    </xdr:from>
    <xdr:ext cx="405111" cy="259045"/>
    <xdr:sp macro="" textlink="">
      <xdr:nvSpPr>
        <xdr:cNvPr id="672" name="【庁舎】&#10;有形固定資産減価償却率該当値テキスト"/>
        <xdr:cNvSpPr txBox="1"/>
      </xdr:nvSpPr>
      <xdr:spPr>
        <a:xfrm>
          <a:off x="16408400" y="1725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40639</xdr:rowOff>
    </xdr:from>
    <xdr:to>
      <xdr:col>22</xdr:col>
      <xdr:colOff>415925</xdr:colOff>
      <xdr:row>101</xdr:row>
      <xdr:rowOff>142239</xdr:rowOff>
    </xdr:to>
    <xdr:sp macro="" textlink="">
      <xdr:nvSpPr>
        <xdr:cNvPr id="673" name="円/楕円 672"/>
        <xdr:cNvSpPr/>
      </xdr:nvSpPr>
      <xdr:spPr>
        <a:xfrm>
          <a:off x="15430500" y="173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91439</xdr:rowOff>
    </xdr:from>
    <xdr:to>
      <xdr:col>23</xdr:col>
      <xdr:colOff>517525</xdr:colOff>
      <xdr:row>101</xdr:row>
      <xdr:rowOff>142875</xdr:rowOff>
    </xdr:to>
    <xdr:cxnSp macro="">
      <xdr:nvCxnSpPr>
        <xdr:cNvPr id="674" name="直線コネクタ 673"/>
        <xdr:cNvCxnSpPr/>
      </xdr:nvCxnSpPr>
      <xdr:spPr>
        <a:xfrm>
          <a:off x="15481300" y="17407889"/>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106697</xdr:rowOff>
    </xdr:from>
    <xdr:ext cx="405111" cy="259045"/>
    <xdr:sp macro="" textlink="">
      <xdr:nvSpPr>
        <xdr:cNvPr id="675" name="n_1aveValue【庁舎】&#10;有形固定資産減価償却率"/>
        <xdr:cNvSpPr txBox="1"/>
      </xdr:nvSpPr>
      <xdr:spPr>
        <a:xfrm>
          <a:off x="15266043"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158766</xdr:rowOff>
    </xdr:from>
    <xdr:ext cx="405111" cy="259045"/>
    <xdr:sp macro="" textlink="">
      <xdr:nvSpPr>
        <xdr:cNvPr id="676" name="n_1mainValue【庁舎】&#10;有形固定資産減価償却率"/>
        <xdr:cNvSpPr txBox="1"/>
      </xdr:nvSpPr>
      <xdr:spPr>
        <a:xfrm>
          <a:off x="15266043" y="1713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77" name="正方形/長方形 6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78" name="正方形/長方形 6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79" name="正方形/長方形 6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80" name="正方形/長方形 6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81" name="正方形/長方形 6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82" name="正方形/長方形 6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83" name="正方形/長方形 6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84" name="正方形/長方形 6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85" name="テキスト ボックス 6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86" name="直線コネクタ 6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87" name="テキスト ボックス 68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88" name="直線コネクタ 68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89" name="テキスト ボックス 68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90" name="直線コネクタ 68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91" name="テキスト ボックス 69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92" name="直線コネクタ 69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93" name="テキスト ボックス 69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94" name="直線コネクタ 69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95" name="テキスト ボックス 69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96" name="直線コネクタ 69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97" name="テキスト ボックス 69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8" name="直線コネクタ 6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9" name="テキスト ボックス 6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70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701" name="直線コネクタ 700"/>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702"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703" name="直線コネクタ 702"/>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704"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705" name="直線コネクタ 704"/>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706"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707" name="フローチャート : 判断 706"/>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708" name="フローチャート : 判断 707"/>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9" name="テキスト ボックス 7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10" name="テキスト ボックス 7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11" name="テキスト ボックス 7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12" name="テキスト ボックス 7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13" name="テキスト ボックス 7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101</xdr:row>
      <xdr:rowOff>67311</xdr:rowOff>
    </xdr:from>
    <xdr:to>
      <xdr:col>32</xdr:col>
      <xdr:colOff>238125</xdr:colOff>
      <xdr:row>101</xdr:row>
      <xdr:rowOff>168911</xdr:rowOff>
    </xdr:to>
    <xdr:sp macro="" textlink="">
      <xdr:nvSpPr>
        <xdr:cNvPr id="714" name="円/楕円 713"/>
        <xdr:cNvSpPr/>
      </xdr:nvSpPr>
      <xdr:spPr>
        <a:xfrm>
          <a:off x="221107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90188</xdr:rowOff>
    </xdr:from>
    <xdr:ext cx="469744" cy="259045"/>
    <xdr:sp macro="" textlink="">
      <xdr:nvSpPr>
        <xdr:cNvPr id="715" name="【庁舎】&#10;一人当たり面積該当値テキスト"/>
        <xdr:cNvSpPr txBox="1"/>
      </xdr:nvSpPr>
      <xdr:spPr>
        <a:xfrm>
          <a:off x="22250400" y="1723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0.424</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128270</xdr:rowOff>
    </xdr:from>
    <xdr:to>
      <xdr:col>31</xdr:col>
      <xdr:colOff>85725</xdr:colOff>
      <xdr:row>106</xdr:row>
      <xdr:rowOff>58420</xdr:rowOff>
    </xdr:to>
    <xdr:sp macro="" textlink="">
      <xdr:nvSpPr>
        <xdr:cNvPr id="716" name="円/楕円 715"/>
        <xdr:cNvSpPr/>
      </xdr:nvSpPr>
      <xdr:spPr>
        <a:xfrm>
          <a:off x="2127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101</xdr:row>
      <xdr:rowOff>118111</xdr:rowOff>
    </xdr:from>
    <xdr:to>
      <xdr:col>32</xdr:col>
      <xdr:colOff>187325</xdr:colOff>
      <xdr:row>106</xdr:row>
      <xdr:rowOff>7620</xdr:rowOff>
    </xdr:to>
    <xdr:cxnSp macro="">
      <xdr:nvCxnSpPr>
        <xdr:cNvPr id="717" name="直線コネクタ 716"/>
        <xdr:cNvCxnSpPr/>
      </xdr:nvCxnSpPr>
      <xdr:spPr>
        <a:xfrm flipV="1">
          <a:off x="21323300" y="17434561"/>
          <a:ext cx="838200" cy="74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102</xdr:row>
      <xdr:rowOff>147338</xdr:rowOff>
    </xdr:from>
    <xdr:ext cx="469744" cy="259045"/>
    <xdr:sp macro="" textlink="">
      <xdr:nvSpPr>
        <xdr:cNvPr id="718" name="n_1aveValue【庁舎】&#10;一人当たり面積"/>
        <xdr:cNvSpPr txBox="1"/>
      </xdr:nvSpPr>
      <xdr:spPr>
        <a:xfrm>
          <a:off x="21075727" y="176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49547</xdr:rowOff>
    </xdr:from>
    <xdr:ext cx="469744" cy="259045"/>
    <xdr:sp macro="" textlink="">
      <xdr:nvSpPr>
        <xdr:cNvPr id="719" name="n_1mainValue【庁舎】&#10;一人当たり面積"/>
        <xdr:cNvSpPr txBox="1"/>
      </xdr:nvSpPr>
      <xdr:spPr>
        <a:xfrm>
          <a:off x="21075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20" name="正方形/長方形 7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21" name="正方形/長方形 7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22" name="テキスト ボックス 7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有形固定資産減価償却率では、類似団体と比較して全体的に高い水準にある。</a:t>
          </a:r>
          <a:endParaRPr lang="ja-JP" altLang="ja-JP" sz="1400">
            <a:effectLst/>
          </a:endParaRPr>
        </a:p>
        <a:p>
          <a:r>
            <a:rPr kumimoji="1" lang="ja-JP" altLang="ja-JP" sz="1100">
              <a:solidFill>
                <a:schemeClr val="dk1"/>
              </a:solidFill>
              <a:effectLst/>
              <a:latin typeface="+mn-lt"/>
              <a:ea typeface="+mn-ea"/>
              <a:cs typeface="+mn-cs"/>
            </a:rPr>
            <a:t>特に高い水準にある「</a:t>
          </a:r>
          <a:r>
            <a:rPr kumimoji="1" lang="ja-JP" altLang="en-US" sz="1100">
              <a:solidFill>
                <a:schemeClr val="dk1"/>
              </a:solidFill>
              <a:effectLst/>
              <a:latin typeface="+mn-lt"/>
              <a:ea typeface="+mn-ea"/>
              <a:cs typeface="+mn-cs"/>
            </a:rPr>
            <a:t>保健センター・保健所</a:t>
          </a:r>
          <a:r>
            <a:rPr kumimoji="1" lang="ja-JP" altLang="ja-JP" sz="1100">
              <a:solidFill>
                <a:schemeClr val="dk1"/>
              </a:solidFill>
              <a:effectLst/>
              <a:latin typeface="+mn-lt"/>
              <a:ea typeface="+mn-ea"/>
              <a:cs typeface="+mn-cs"/>
            </a:rPr>
            <a:t>」では、</a:t>
          </a:r>
          <a:r>
            <a:rPr kumimoji="1" lang="ja-JP" altLang="en-US" sz="1100">
              <a:solidFill>
                <a:schemeClr val="dk1"/>
              </a:solidFill>
              <a:effectLst/>
              <a:latin typeface="+mn-lt"/>
              <a:ea typeface="+mn-ea"/>
              <a:cs typeface="+mn-cs"/>
            </a:rPr>
            <a:t>保健所の１施設が４０年を経過しており、</a:t>
          </a:r>
          <a:r>
            <a:rPr kumimoji="1" lang="ja-JP" altLang="ja-JP" sz="1100">
              <a:solidFill>
                <a:schemeClr val="dk1"/>
              </a:solidFill>
              <a:effectLst/>
              <a:latin typeface="+mn-lt"/>
              <a:ea typeface="+mn-ea"/>
              <a:cs typeface="+mn-cs"/>
            </a:rPr>
            <a:t>老朽化が進んでいることが要因である。</a:t>
          </a:r>
          <a:endParaRPr lang="ja-JP" altLang="ja-JP" sz="1400">
            <a:effectLst/>
          </a:endParaRPr>
        </a:p>
        <a:p>
          <a:r>
            <a:rPr kumimoji="1" lang="ja-JP" altLang="ja-JP" sz="1100">
              <a:solidFill>
                <a:schemeClr val="dk1"/>
              </a:solidFill>
              <a:effectLst/>
              <a:latin typeface="+mn-lt"/>
              <a:ea typeface="+mn-ea"/>
              <a:cs typeface="+mn-cs"/>
            </a:rPr>
            <a:t>また、一人当たり面積等については、「保健センター・保健所」、「福祉施設」、「庁舎」において類似団体と比較して高い水準にある。</a:t>
          </a:r>
          <a:endParaRPr lang="ja-JP" altLang="ja-JP" sz="1400">
            <a:effectLst/>
          </a:endParaRPr>
        </a:p>
        <a:p>
          <a:r>
            <a:rPr kumimoji="1" lang="ja-JP" altLang="ja-JP" sz="1100">
              <a:solidFill>
                <a:schemeClr val="dk1"/>
              </a:solidFill>
              <a:effectLst/>
              <a:latin typeface="+mn-lt"/>
              <a:ea typeface="+mn-ea"/>
              <a:cs typeface="+mn-cs"/>
            </a:rPr>
            <a:t>これは、有形固定資産減価償却率及び一人当たり面積の両項目とも、人口が減少する中、合併前の４町村の全ての施設を引き続き維持していることが要因である。</a:t>
          </a:r>
          <a:endParaRPr lang="ja-JP" altLang="ja-JP" sz="1400">
            <a:effectLst/>
          </a:endParaRPr>
        </a:p>
        <a:p>
          <a:r>
            <a:rPr kumimoji="1" lang="ja-JP" altLang="ja-JP" sz="1100">
              <a:solidFill>
                <a:schemeClr val="dk1"/>
              </a:solidFill>
              <a:effectLst/>
              <a:latin typeface="+mn-lt"/>
              <a:ea typeface="+mn-ea"/>
              <a:cs typeface="+mn-cs"/>
            </a:rPr>
            <a:t>今後は、こうした類似団体と比較して高い水準にある施設については、公共施設総合管理計画に基づき、老朽化した施設の集約化・複合化や除却を進める必要がある。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岐阜県本巣市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34,960
34,439
374.65
17,146,953
15,592,434
704,843
10,664,090
16,473,514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27.8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前年度の０．６５から０．６３と０．０２ポイント低下したが、類似団体平均よりも、０．２４ポイント高い数値となっている。今後も、歳入確保や本巣市定員適正化計画による人件費の抑制、行財政改革大綱実施計画及び事務事業評価による歳出抑制を行い、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26458</xdr:rowOff>
    </xdr:from>
    <xdr:to>
      <xdr:col>7</xdr:col>
      <xdr:colOff>152400</xdr:colOff>
      <xdr:row>40</xdr:row>
      <xdr:rowOff>66675</xdr:rowOff>
    </xdr:to>
    <xdr:cxnSp macro="">
      <xdr:nvCxnSpPr>
        <xdr:cNvPr id="68" name="直線コネクタ 67"/>
        <xdr:cNvCxnSpPr/>
      </xdr:nvCxnSpPr>
      <xdr:spPr>
        <a:xfrm>
          <a:off x="4114800" y="688445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6350</xdr:rowOff>
    </xdr:from>
    <xdr:to>
      <xdr:col>6</xdr:col>
      <xdr:colOff>0</xdr:colOff>
      <xdr:row>40</xdr:row>
      <xdr:rowOff>26458</xdr:rowOff>
    </xdr:to>
    <xdr:cxnSp macro="">
      <xdr:nvCxnSpPr>
        <xdr:cNvPr id="71" name="直線コネクタ 70"/>
        <xdr:cNvCxnSpPr/>
      </xdr:nvCxnSpPr>
      <xdr:spPr>
        <a:xfrm>
          <a:off x="3225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73" name="テキスト ボックス 72"/>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157692</xdr:rowOff>
    </xdr:from>
    <xdr:to>
      <xdr:col>4</xdr:col>
      <xdr:colOff>482600</xdr:colOff>
      <xdr:row>40</xdr:row>
      <xdr:rowOff>6350</xdr:rowOff>
    </xdr:to>
    <xdr:cxnSp macro="">
      <xdr:nvCxnSpPr>
        <xdr:cNvPr id="74" name="直線コネクタ 73"/>
        <xdr:cNvCxnSpPr/>
      </xdr:nvCxnSpPr>
      <xdr:spPr>
        <a:xfrm>
          <a:off x="2336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137583</xdr:rowOff>
    </xdr:from>
    <xdr:to>
      <xdr:col>3</xdr:col>
      <xdr:colOff>279400</xdr:colOff>
      <xdr:row>39</xdr:row>
      <xdr:rowOff>157692</xdr:rowOff>
    </xdr:to>
    <xdr:cxnSp macro="">
      <xdr:nvCxnSpPr>
        <xdr:cNvPr id="77" name="直線コネクタ 76"/>
        <xdr:cNvCxnSpPr/>
      </xdr:nvCxnSpPr>
      <xdr:spPr>
        <a:xfrm>
          <a:off x="1447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87" name="円/楕円 86"/>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32402</xdr:rowOff>
    </xdr:from>
    <xdr:ext cx="762000" cy="259045"/>
    <xdr:sp macro="" textlink="">
      <xdr:nvSpPr>
        <xdr:cNvPr id="88" name="財政力該当値テキスト"/>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147108</xdr:rowOff>
    </xdr:from>
    <xdr:to>
      <xdr:col>6</xdr:col>
      <xdr:colOff>50800</xdr:colOff>
      <xdr:row>40</xdr:row>
      <xdr:rowOff>77258</xdr:rowOff>
    </xdr:to>
    <xdr:sp macro="" textlink="">
      <xdr:nvSpPr>
        <xdr:cNvPr id="89" name="円/楕円 88"/>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87435</xdr:rowOff>
    </xdr:from>
    <xdr:ext cx="736600" cy="259045"/>
    <xdr:sp macro="" textlink="">
      <xdr:nvSpPr>
        <xdr:cNvPr id="90" name="テキスト ボックス 89"/>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127000</xdr:rowOff>
    </xdr:from>
    <xdr:to>
      <xdr:col>4</xdr:col>
      <xdr:colOff>533400</xdr:colOff>
      <xdr:row>40</xdr:row>
      <xdr:rowOff>57150</xdr:rowOff>
    </xdr:to>
    <xdr:sp macro="" textlink="">
      <xdr:nvSpPr>
        <xdr:cNvPr id="91" name="円/楕円 90"/>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67327</xdr:rowOff>
    </xdr:from>
    <xdr:ext cx="762000" cy="259045"/>
    <xdr:sp macro="" textlink="">
      <xdr:nvSpPr>
        <xdr:cNvPr id="92" name="テキスト ボックス 91"/>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106892</xdr:rowOff>
    </xdr:from>
    <xdr:to>
      <xdr:col>3</xdr:col>
      <xdr:colOff>330200</xdr:colOff>
      <xdr:row>40</xdr:row>
      <xdr:rowOff>37042</xdr:rowOff>
    </xdr:to>
    <xdr:sp macro="" textlink="">
      <xdr:nvSpPr>
        <xdr:cNvPr id="93" name="円/楕円 92"/>
        <xdr:cNvSpPr/>
      </xdr:nvSpPr>
      <xdr:spPr>
        <a:xfrm>
          <a:off x="2286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47219</xdr:rowOff>
    </xdr:from>
    <xdr:ext cx="762000" cy="259045"/>
    <xdr:sp macro="" textlink="">
      <xdr:nvSpPr>
        <xdr:cNvPr id="94" name="テキスト ボックス 93"/>
        <xdr:cNvSpPr txBox="1"/>
      </xdr:nvSpPr>
      <xdr:spPr>
        <a:xfrm>
          <a:off x="1955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95" name="円/楕円 94"/>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27110</xdr:rowOff>
    </xdr:from>
    <xdr:ext cx="762000" cy="259045"/>
    <xdr:sp macro="" textlink="">
      <xdr:nvSpPr>
        <xdr:cNvPr id="96" name="テキスト ボックス 95"/>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経常収支比率は</a:t>
          </a:r>
          <a:r>
            <a:rPr kumimoji="1" lang="ja-JP" altLang="en-US" sz="1100">
              <a:solidFill>
                <a:schemeClr val="dk1"/>
              </a:solidFill>
              <a:effectLst/>
              <a:latin typeface="+mn-lt"/>
              <a:ea typeface="+mn-ea"/>
              <a:cs typeface="+mn-cs"/>
            </a:rPr>
            <a:t>７９</a:t>
          </a:r>
          <a:r>
            <a:rPr kumimoji="1" lang="ja-JP" altLang="ja-JP" sz="1100">
              <a:solidFill>
                <a:schemeClr val="dk1"/>
              </a:solidFill>
              <a:effectLst/>
              <a:latin typeface="+mn-lt"/>
              <a:ea typeface="+mn-ea"/>
              <a:cs typeface="+mn-cs"/>
            </a:rPr>
            <a:t>．６％から</a:t>
          </a:r>
          <a:r>
            <a:rPr kumimoji="1" lang="ja-JP" altLang="en-US" sz="1100">
              <a:solidFill>
                <a:schemeClr val="dk1"/>
              </a:solidFill>
              <a:effectLst/>
              <a:latin typeface="+mn-lt"/>
              <a:ea typeface="+mn-ea"/>
              <a:cs typeface="+mn-cs"/>
            </a:rPr>
            <a:t>８２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％へと</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ポイント下回っている。今後も本巣市定員適正化計画による適正な定員管理に努めるとともに、事務事業の見直しを更に進め、優先度の低い事業</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廃止・縮小を行い経常経費の削減に努める。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97790</xdr:rowOff>
    </xdr:from>
    <xdr:to>
      <xdr:col>7</xdr:col>
      <xdr:colOff>152400</xdr:colOff>
      <xdr:row>66</xdr:row>
      <xdr:rowOff>50377</xdr:rowOff>
    </xdr:to>
    <xdr:cxnSp macro="">
      <xdr:nvCxnSpPr>
        <xdr:cNvPr id="126" name="直線コネクタ 125"/>
        <xdr:cNvCxnSpPr/>
      </xdr:nvCxnSpPr>
      <xdr:spPr>
        <a:xfrm flipV="1">
          <a:off x="4953000" y="10384790"/>
          <a:ext cx="0" cy="9812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22454</xdr:rowOff>
    </xdr:from>
    <xdr:ext cx="762000" cy="259045"/>
    <xdr:sp macro="" textlink="">
      <xdr:nvSpPr>
        <xdr:cNvPr id="127" name="財政構造の弾力性最小値テキスト"/>
        <xdr:cNvSpPr txBox="1"/>
      </xdr:nvSpPr>
      <xdr:spPr>
        <a:xfrm>
          <a:off x="5041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66</xdr:row>
      <xdr:rowOff>50377</xdr:rowOff>
    </xdr:from>
    <xdr:to>
      <xdr:col>7</xdr:col>
      <xdr:colOff>241300</xdr:colOff>
      <xdr:row>66</xdr:row>
      <xdr:rowOff>50377</xdr:rowOff>
    </xdr:to>
    <xdr:cxnSp macro="">
      <xdr:nvCxnSpPr>
        <xdr:cNvPr id="128" name="直線コネクタ 127"/>
        <xdr:cNvCxnSpPr/>
      </xdr:nvCxnSpPr>
      <xdr:spPr>
        <a:xfrm>
          <a:off x="4864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12717</xdr:rowOff>
    </xdr:from>
    <xdr:ext cx="762000" cy="259045"/>
    <xdr:sp macro="" textlink="">
      <xdr:nvSpPr>
        <xdr:cNvPr id="129" name="財政構造の弾力性最大値テキスト"/>
        <xdr:cNvSpPr txBox="1"/>
      </xdr:nvSpPr>
      <xdr:spPr>
        <a:xfrm>
          <a:off x="5041900" y="1012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60</xdr:row>
      <xdr:rowOff>97790</xdr:rowOff>
    </xdr:from>
    <xdr:to>
      <xdr:col>7</xdr:col>
      <xdr:colOff>241300</xdr:colOff>
      <xdr:row>60</xdr:row>
      <xdr:rowOff>97790</xdr:rowOff>
    </xdr:to>
    <xdr:cxnSp macro="">
      <xdr:nvCxnSpPr>
        <xdr:cNvPr id="130" name="直線コネクタ 129"/>
        <xdr:cNvCxnSpPr/>
      </xdr:nvCxnSpPr>
      <xdr:spPr>
        <a:xfrm>
          <a:off x="4864100" y="1038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97790</xdr:rowOff>
    </xdr:from>
    <xdr:to>
      <xdr:col>7</xdr:col>
      <xdr:colOff>152400</xdr:colOff>
      <xdr:row>60</xdr:row>
      <xdr:rowOff>156104</xdr:rowOff>
    </xdr:to>
    <xdr:cxnSp macro="">
      <xdr:nvCxnSpPr>
        <xdr:cNvPr id="131" name="直線コネクタ 130"/>
        <xdr:cNvCxnSpPr/>
      </xdr:nvCxnSpPr>
      <xdr:spPr>
        <a:xfrm>
          <a:off x="4114800" y="10384790"/>
          <a:ext cx="8382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76852</xdr:rowOff>
    </xdr:from>
    <xdr:ext cx="762000" cy="259045"/>
    <xdr:sp macro="" textlink="">
      <xdr:nvSpPr>
        <xdr:cNvPr id="132" name="財政構造の弾力性平均値テキスト"/>
        <xdr:cNvSpPr txBox="1"/>
      </xdr:nvSpPr>
      <xdr:spPr>
        <a:xfrm>
          <a:off x="5041900" y="1053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104775</xdr:rowOff>
    </xdr:from>
    <xdr:to>
      <xdr:col>7</xdr:col>
      <xdr:colOff>203200</xdr:colOff>
      <xdr:row>62</xdr:row>
      <xdr:rowOff>34925</xdr:rowOff>
    </xdr:to>
    <xdr:sp macro="" textlink="">
      <xdr:nvSpPr>
        <xdr:cNvPr id="133" name="フローチャート : 判断 132"/>
        <xdr:cNvSpPr/>
      </xdr:nvSpPr>
      <xdr:spPr>
        <a:xfrm>
          <a:off x="4902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97790</xdr:rowOff>
    </xdr:from>
    <xdr:to>
      <xdr:col>6</xdr:col>
      <xdr:colOff>0</xdr:colOff>
      <xdr:row>60</xdr:row>
      <xdr:rowOff>117898</xdr:rowOff>
    </xdr:to>
    <xdr:cxnSp macro="">
      <xdr:nvCxnSpPr>
        <xdr:cNvPr id="134" name="直線コネクタ 133"/>
        <xdr:cNvCxnSpPr/>
      </xdr:nvCxnSpPr>
      <xdr:spPr>
        <a:xfrm flipV="1">
          <a:off x="3225800" y="1038479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62547</xdr:rowOff>
    </xdr:from>
    <xdr:to>
      <xdr:col>6</xdr:col>
      <xdr:colOff>50800</xdr:colOff>
      <xdr:row>61</xdr:row>
      <xdr:rowOff>164147</xdr:rowOff>
    </xdr:to>
    <xdr:sp macro="" textlink="">
      <xdr:nvSpPr>
        <xdr:cNvPr id="135" name="フローチャート : 判断 134"/>
        <xdr:cNvSpPr/>
      </xdr:nvSpPr>
      <xdr:spPr>
        <a:xfrm>
          <a:off x="4064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148924</xdr:rowOff>
    </xdr:from>
    <xdr:ext cx="736600" cy="259045"/>
    <xdr:sp macro="" textlink="">
      <xdr:nvSpPr>
        <xdr:cNvPr id="136" name="テキスト ボックス 135"/>
        <xdr:cNvSpPr txBox="1"/>
      </xdr:nvSpPr>
      <xdr:spPr>
        <a:xfrm>
          <a:off x="3733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160655</xdr:rowOff>
    </xdr:from>
    <xdr:to>
      <xdr:col>4</xdr:col>
      <xdr:colOff>482600</xdr:colOff>
      <xdr:row>60</xdr:row>
      <xdr:rowOff>117898</xdr:rowOff>
    </xdr:to>
    <xdr:cxnSp macro="">
      <xdr:nvCxnSpPr>
        <xdr:cNvPr id="137" name="直線コネクタ 136"/>
        <xdr:cNvCxnSpPr/>
      </xdr:nvCxnSpPr>
      <xdr:spPr>
        <a:xfrm>
          <a:off x="2336800" y="10276205"/>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86678</xdr:rowOff>
    </xdr:from>
    <xdr:to>
      <xdr:col>4</xdr:col>
      <xdr:colOff>533400</xdr:colOff>
      <xdr:row>62</xdr:row>
      <xdr:rowOff>16828</xdr:rowOff>
    </xdr:to>
    <xdr:sp macro="" textlink="">
      <xdr:nvSpPr>
        <xdr:cNvPr id="138" name="フローチャート : 判断 137"/>
        <xdr:cNvSpPr/>
      </xdr:nvSpPr>
      <xdr:spPr>
        <a:xfrm>
          <a:off x="3175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1605</xdr:rowOff>
    </xdr:from>
    <xdr:ext cx="762000" cy="259045"/>
    <xdr:sp macro="" textlink="">
      <xdr:nvSpPr>
        <xdr:cNvPr id="139" name="テキスト ボックス 138"/>
        <xdr:cNvSpPr txBox="1"/>
      </xdr:nvSpPr>
      <xdr:spPr>
        <a:xfrm>
          <a:off x="2844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148590</xdr:rowOff>
    </xdr:from>
    <xdr:to>
      <xdr:col>3</xdr:col>
      <xdr:colOff>279400</xdr:colOff>
      <xdr:row>59</xdr:row>
      <xdr:rowOff>160655</xdr:rowOff>
    </xdr:to>
    <xdr:cxnSp macro="">
      <xdr:nvCxnSpPr>
        <xdr:cNvPr id="140" name="直線コネクタ 139"/>
        <xdr:cNvCxnSpPr/>
      </xdr:nvCxnSpPr>
      <xdr:spPr>
        <a:xfrm>
          <a:off x="1447800" y="1026414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58526</xdr:rowOff>
    </xdr:from>
    <xdr:to>
      <xdr:col>3</xdr:col>
      <xdr:colOff>330200</xdr:colOff>
      <xdr:row>61</xdr:row>
      <xdr:rowOff>160126</xdr:rowOff>
    </xdr:to>
    <xdr:sp macro="" textlink="">
      <xdr:nvSpPr>
        <xdr:cNvPr id="141" name="フローチャート : 判断 140"/>
        <xdr:cNvSpPr/>
      </xdr:nvSpPr>
      <xdr:spPr>
        <a:xfrm>
          <a:off x="2286000" y="1051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144903</xdr:rowOff>
    </xdr:from>
    <xdr:ext cx="762000" cy="259045"/>
    <xdr:sp macro="" textlink="">
      <xdr:nvSpPr>
        <xdr:cNvPr id="142" name="テキスト ボックス 141"/>
        <xdr:cNvSpPr txBox="1"/>
      </xdr:nvSpPr>
      <xdr:spPr>
        <a:xfrm>
          <a:off x="1955800" y="1060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43" name="フローチャート : 判断 142"/>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163000</xdr:rowOff>
    </xdr:from>
    <xdr:ext cx="762000" cy="259045"/>
    <xdr:sp macro="" textlink="">
      <xdr:nvSpPr>
        <xdr:cNvPr id="144" name="テキスト ボックス 143"/>
        <xdr:cNvSpPr txBox="1"/>
      </xdr:nvSpPr>
      <xdr:spPr>
        <a:xfrm>
          <a:off x="1066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105304</xdr:rowOff>
    </xdr:from>
    <xdr:to>
      <xdr:col>7</xdr:col>
      <xdr:colOff>203200</xdr:colOff>
      <xdr:row>61</xdr:row>
      <xdr:rowOff>35454</xdr:rowOff>
    </xdr:to>
    <xdr:sp macro="" textlink="">
      <xdr:nvSpPr>
        <xdr:cNvPr id="150" name="円/楕円 149"/>
        <xdr:cNvSpPr/>
      </xdr:nvSpPr>
      <xdr:spPr>
        <a:xfrm>
          <a:off x="4902200" y="103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26581</xdr:rowOff>
    </xdr:from>
    <xdr:ext cx="762000" cy="259045"/>
    <xdr:sp macro="" textlink="">
      <xdr:nvSpPr>
        <xdr:cNvPr id="151" name="財政構造の弾力性該当値テキスト"/>
        <xdr:cNvSpPr txBox="1"/>
      </xdr:nvSpPr>
      <xdr:spPr>
        <a:xfrm>
          <a:off x="5041900" y="1031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46990</xdr:rowOff>
    </xdr:from>
    <xdr:to>
      <xdr:col>6</xdr:col>
      <xdr:colOff>50800</xdr:colOff>
      <xdr:row>60</xdr:row>
      <xdr:rowOff>148590</xdr:rowOff>
    </xdr:to>
    <xdr:sp macro="" textlink="">
      <xdr:nvSpPr>
        <xdr:cNvPr id="152" name="円/楕円 151"/>
        <xdr:cNvSpPr/>
      </xdr:nvSpPr>
      <xdr:spPr>
        <a:xfrm>
          <a:off x="4064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158767</xdr:rowOff>
    </xdr:from>
    <xdr:ext cx="736600" cy="259045"/>
    <xdr:sp macro="" textlink="">
      <xdr:nvSpPr>
        <xdr:cNvPr id="153" name="テキスト ボックス 152"/>
        <xdr:cNvSpPr txBox="1"/>
      </xdr:nvSpPr>
      <xdr:spPr>
        <a:xfrm>
          <a:off x="3733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67098</xdr:rowOff>
    </xdr:from>
    <xdr:to>
      <xdr:col>4</xdr:col>
      <xdr:colOff>533400</xdr:colOff>
      <xdr:row>60</xdr:row>
      <xdr:rowOff>168698</xdr:rowOff>
    </xdr:to>
    <xdr:sp macro="" textlink="">
      <xdr:nvSpPr>
        <xdr:cNvPr id="154" name="円/楕円 153"/>
        <xdr:cNvSpPr/>
      </xdr:nvSpPr>
      <xdr:spPr>
        <a:xfrm>
          <a:off x="3175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7425</xdr:rowOff>
    </xdr:from>
    <xdr:ext cx="762000" cy="259045"/>
    <xdr:sp macro="" textlink="">
      <xdr:nvSpPr>
        <xdr:cNvPr id="155" name="テキスト ボックス 154"/>
        <xdr:cNvSpPr txBox="1"/>
      </xdr:nvSpPr>
      <xdr:spPr>
        <a:xfrm>
          <a:off x="2844800" y="1012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109855</xdr:rowOff>
    </xdr:from>
    <xdr:to>
      <xdr:col>3</xdr:col>
      <xdr:colOff>330200</xdr:colOff>
      <xdr:row>60</xdr:row>
      <xdr:rowOff>40005</xdr:rowOff>
    </xdr:to>
    <xdr:sp macro="" textlink="">
      <xdr:nvSpPr>
        <xdr:cNvPr id="156" name="円/楕円 155"/>
        <xdr:cNvSpPr/>
      </xdr:nvSpPr>
      <xdr:spPr>
        <a:xfrm>
          <a:off x="2286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50182</xdr:rowOff>
    </xdr:from>
    <xdr:ext cx="762000" cy="259045"/>
    <xdr:sp macro="" textlink="">
      <xdr:nvSpPr>
        <xdr:cNvPr id="157" name="テキスト ボックス 156"/>
        <xdr:cNvSpPr txBox="1"/>
      </xdr:nvSpPr>
      <xdr:spPr>
        <a:xfrm>
          <a:off x="1955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58" name="円/楕円 157"/>
        <xdr:cNvSpPr/>
      </xdr:nvSpPr>
      <xdr:spPr>
        <a:xfrm>
          <a:off x="1397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59" name="テキスト ボックス 158"/>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[151,107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人口１人当たり人件費・物件費等決算額は、類似団体</a:t>
          </a:r>
          <a:r>
            <a:rPr kumimoji="1" lang="ja-JP" altLang="en-US" sz="1100">
              <a:solidFill>
                <a:schemeClr val="dk1"/>
              </a:solidFill>
              <a:effectLst/>
              <a:latin typeface="+mn-lt"/>
              <a:ea typeface="+mn-ea"/>
              <a:cs typeface="+mn-cs"/>
            </a:rPr>
            <a:t>との差額は１２</a:t>
          </a:r>
          <a:r>
            <a:rPr kumimoji="1" lang="ja-JP" altLang="ja-JP" sz="1100">
              <a:solidFill>
                <a:schemeClr val="dk1"/>
              </a:solidFill>
              <a:effectLst/>
              <a:latin typeface="+mn-lt"/>
              <a:ea typeface="+mn-ea"/>
              <a:cs typeface="+mn-cs"/>
            </a:rPr>
            <a:t>，９</a:t>
          </a:r>
          <a:r>
            <a:rPr kumimoji="1" lang="ja-JP" altLang="en-US" sz="1100">
              <a:solidFill>
                <a:schemeClr val="dk1"/>
              </a:solidFill>
              <a:effectLst/>
              <a:latin typeface="+mn-lt"/>
              <a:ea typeface="+mn-ea"/>
              <a:cs typeface="+mn-cs"/>
            </a:rPr>
            <a:t>１７</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となっており、前年度の差額の８，７８９千円から４，１２８千円改善した</a:t>
          </a:r>
          <a:r>
            <a:rPr kumimoji="1" lang="ja-JP" altLang="ja-JP" sz="1100">
              <a:solidFill>
                <a:schemeClr val="dk1"/>
              </a:solidFill>
              <a:effectLst/>
              <a:latin typeface="+mn-lt"/>
              <a:ea typeface="+mn-ea"/>
              <a:cs typeface="+mn-cs"/>
            </a:rPr>
            <a:t>。人件費は</a:t>
          </a:r>
          <a:r>
            <a:rPr kumimoji="1" lang="ja-JP" altLang="en-US" sz="1100">
              <a:solidFill>
                <a:schemeClr val="dk1"/>
              </a:solidFill>
              <a:effectLst/>
              <a:latin typeface="+mn-lt"/>
              <a:ea typeface="+mn-ea"/>
              <a:cs typeface="+mn-cs"/>
            </a:rPr>
            <a:t>、職員数の削減による減少</a:t>
          </a:r>
          <a:r>
            <a:rPr kumimoji="1" lang="ja-JP" altLang="ja-JP" sz="1100">
              <a:solidFill>
                <a:schemeClr val="dk1"/>
              </a:solidFill>
              <a:effectLst/>
              <a:latin typeface="+mn-lt"/>
              <a:ea typeface="+mn-ea"/>
              <a:cs typeface="+mn-cs"/>
            </a:rPr>
            <a:t>傾向にあるものの、物件費は合併以前からの各種公共施設をそのまま利用していること等により、全国平均を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上回っている状況</a:t>
          </a:r>
          <a:r>
            <a:rPr kumimoji="1" lang="ja-JP" altLang="en-US" sz="1100">
              <a:solidFill>
                <a:schemeClr val="dk1"/>
              </a:solidFill>
              <a:effectLst/>
              <a:latin typeface="+mn-lt"/>
              <a:ea typeface="+mn-ea"/>
              <a:cs typeface="+mn-cs"/>
            </a:rPr>
            <a:t>が課題となっている</a:t>
          </a:r>
          <a:r>
            <a:rPr kumimoji="1" lang="ja-JP" altLang="ja-JP" sz="1100">
              <a:solidFill>
                <a:schemeClr val="dk1"/>
              </a:solidFill>
              <a:effectLst/>
              <a:latin typeface="+mn-lt"/>
              <a:ea typeface="+mn-ea"/>
              <a:cs typeface="+mn-cs"/>
            </a:rPr>
            <a:t>。今後は「公共施設等総合管理計画」及び策定</a:t>
          </a:r>
          <a:r>
            <a:rPr kumimoji="1" lang="ja-JP" altLang="en-US" sz="1100">
              <a:solidFill>
                <a:schemeClr val="dk1"/>
              </a:solidFill>
              <a:effectLst/>
              <a:latin typeface="+mn-lt"/>
              <a:ea typeface="+mn-ea"/>
              <a:cs typeface="+mn-cs"/>
            </a:rPr>
            <a:t>中の</a:t>
          </a:r>
          <a:r>
            <a:rPr kumimoji="1" lang="ja-JP" altLang="ja-JP" sz="1100">
              <a:solidFill>
                <a:schemeClr val="dk1"/>
              </a:solidFill>
              <a:effectLst/>
              <a:latin typeface="+mn-lt"/>
              <a:ea typeface="+mn-ea"/>
              <a:cs typeface="+mn-cs"/>
            </a:rPr>
            <a:t>「公共施設再配置計画」に基づき既存施設の整理・統合を進め、物件費等の縮減に努める。</a:t>
          </a:r>
          <a:endParaRPr lang="ja-JP" altLang="ja-JP">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89" name="直線コネクタ 188"/>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0"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1" name="直線コネクタ 190"/>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2"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3" name="直線コネクタ 192"/>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130122</xdr:rowOff>
    </xdr:from>
    <xdr:to>
      <xdr:col>7</xdr:col>
      <xdr:colOff>152400</xdr:colOff>
      <xdr:row>82</xdr:row>
      <xdr:rowOff>152837</xdr:rowOff>
    </xdr:to>
    <xdr:cxnSp macro="">
      <xdr:nvCxnSpPr>
        <xdr:cNvPr id="194" name="直線コネクタ 193"/>
        <xdr:cNvCxnSpPr/>
      </xdr:nvCxnSpPr>
      <xdr:spPr>
        <a:xfrm>
          <a:off x="4114800" y="14189022"/>
          <a:ext cx="838200" cy="2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5"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6" name="フローチャート : 判断 195"/>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130122</xdr:rowOff>
    </xdr:from>
    <xdr:to>
      <xdr:col>6</xdr:col>
      <xdr:colOff>0</xdr:colOff>
      <xdr:row>82</xdr:row>
      <xdr:rowOff>158234</xdr:rowOff>
    </xdr:to>
    <xdr:cxnSp macro="">
      <xdr:nvCxnSpPr>
        <xdr:cNvPr id="197" name="直線コネクタ 196"/>
        <xdr:cNvCxnSpPr/>
      </xdr:nvCxnSpPr>
      <xdr:spPr>
        <a:xfrm flipV="1">
          <a:off x="3225800" y="14189022"/>
          <a:ext cx="889000" cy="2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198" name="フローチャート : 判断 197"/>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64943</xdr:rowOff>
    </xdr:from>
    <xdr:ext cx="736600" cy="259045"/>
    <xdr:sp macro="" textlink="">
      <xdr:nvSpPr>
        <xdr:cNvPr id="199" name="テキスト ボックス 198"/>
        <xdr:cNvSpPr txBox="1"/>
      </xdr:nvSpPr>
      <xdr:spPr>
        <a:xfrm>
          <a:off x="3733800" y="1429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76208</xdr:rowOff>
    </xdr:from>
    <xdr:to>
      <xdr:col>4</xdr:col>
      <xdr:colOff>482600</xdr:colOff>
      <xdr:row>82</xdr:row>
      <xdr:rowOff>158234</xdr:rowOff>
    </xdr:to>
    <xdr:cxnSp macro="">
      <xdr:nvCxnSpPr>
        <xdr:cNvPr id="200" name="直線コネクタ 199"/>
        <xdr:cNvCxnSpPr/>
      </xdr:nvCxnSpPr>
      <xdr:spPr>
        <a:xfrm>
          <a:off x="2336800" y="14135108"/>
          <a:ext cx="889000" cy="8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1" name="フローチャート : 判断 200"/>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25426</xdr:rowOff>
    </xdr:from>
    <xdr:ext cx="762000" cy="259045"/>
    <xdr:sp macro="" textlink="">
      <xdr:nvSpPr>
        <xdr:cNvPr id="202" name="テキスト ボックス 201"/>
        <xdr:cNvSpPr txBox="1"/>
      </xdr:nvSpPr>
      <xdr:spPr>
        <a:xfrm>
          <a:off x="2844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53285</xdr:rowOff>
    </xdr:from>
    <xdr:to>
      <xdr:col>3</xdr:col>
      <xdr:colOff>279400</xdr:colOff>
      <xdr:row>82</xdr:row>
      <xdr:rowOff>76208</xdr:rowOff>
    </xdr:to>
    <xdr:cxnSp macro="">
      <xdr:nvCxnSpPr>
        <xdr:cNvPr id="203" name="直線コネクタ 202"/>
        <xdr:cNvCxnSpPr/>
      </xdr:nvCxnSpPr>
      <xdr:spPr>
        <a:xfrm>
          <a:off x="1447800" y="14112185"/>
          <a:ext cx="8890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4" name="フローチャート : 判断 203"/>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158976</xdr:rowOff>
    </xdr:from>
    <xdr:ext cx="762000" cy="259045"/>
    <xdr:sp macro="" textlink="">
      <xdr:nvSpPr>
        <xdr:cNvPr id="205" name="テキスト ボックス 204"/>
        <xdr:cNvSpPr txBox="1"/>
      </xdr:nvSpPr>
      <xdr:spPr>
        <a:xfrm>
          <a:off x="1955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6" name="フローチャート : 判断 205"/>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2486</xdr:rowOff>
    </xdr:from>
    <xdr:ext cx="762000" cy="259045"/>
    <xdr:sp macro="" textlink="">
      <xdr:nvSpPr>
        <xdr:cNvPr id="207" name="テキスト ボックス 206"/>
        <xdr:cNvSpPr txBox="1"/>
      </xdr:nvSpPr>
      <xdr:spPr>
        <a:xfrm>
          <a:off x="1066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102037</xdr:rowOff>
    </xdr:from>
    <xdr:to>
      <xdr:col>7</xdr:col>
      <xdr:colOff>203200</xdr:colOff>
      <xdr:row>83</xdr:row>
      <xdr:rowOff>32187</xdr:rowOff>
    </xdr:to>
    <xdr:sp macro="" textlink="">
      <xdr:nvSpPr>
        <xdr:cNvPr id="213" name="円/楕円 212"/>
        <xdr:cNvSpPr/>
      </xdr:nvSpPr>
      <xdr:spPr>
        <a:xfrm>
          <a:off x="4902200" y="1416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118564</xdr:rowOff>
    </xdr:from>
    <xdr:ext cx="762000" cy="259045"/>
    <xdr:sp macro="" textlink="">
      <xdr:nvSpPr>
        <xdr:cNvPr id="214" name="人件費・物件費等の状況該当値テキスト"/>
        <xdr:cNvSpPr txBox="1"/>
      </xdr:nvSpPr>
      <xdr:spPr>
        <a:xfrm>
          <a:off x="5041900" y="1400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151,107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79322</xdr:rowOff>
    </xdr:from>
    <xdr:to>
      <xdr:col>6</xdr:col>
      <xdr:colOff>50800</xdr:colOff>
      <xdr:row>83</xdr:row>
      <xdr:rowOff>9472</xdr:rowOff>
    </xdr:to>
    <xdr:sp macro="" textlink="">
      <xdr:nvSpPr>
        <xdr:cNvPr id="215" name="円/楕円 214"/>
        <xdr:cNvSpPr/>
      </xdr:nvSpPr>
      <xdr:spPr>
        <a:xfrm>
          <a:off x="4064000" y="1413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19649</xdr:rowOff>
    </xdr:from>
    <xdr:ext cx="736600" cy="259045"/>
    <xdr:sp macro="" textlink="">
      <xdr:nvSpPr>
        <xdr:cNvPr id="216" name="テキスト ボックス 215"/>
        <xdr:cNvSpPr txBox="1"/>
      </xdr:nvSpPr>
      <xdr:spPr>
        <a:xfrm>
          <a:off x="3733800" y="13907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148,283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107434</xdr:rowOff>
    </xdr:from>
    <xdr:to>
      <xdr:col>4</xdr:col>
      <xdr:colOff>533400</xdr:colOff>
      <xdr:row>83</xdr:row>
      <xdr:rowOff>37584</xdr:rowOff>
    </xdr:to>
    <xdr:sp macro="" textlink="">
      <xdr:nvSpPr>
        <xdr:cNvPr id="217" name="円/楕円 216"/>
        <xdr:cNvSpPr/>
      </xdr:nvSpPr>
      <xdr:spPr>
        <a:xfrm>
          <a:off x="3175000" y="1416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47761</xdr:rowOff>
    </xdr:from>
    <xdr:ext cx="762000" cy="259045"/>
    <xdr:sp macro="" textlink="">
      <xdr:nvSpPr>
        <xdr:cNvPr id="218" name="テキスト ボックス 217"/>
        <xdr:cNvSpPr txBox="1"/>
      </xdr:nvSpPr>
      <xdr:spPr>
        <a:xfrm>
          <a:off x="2844800" y="1393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151,778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25408</xdr:rowOff>
    </xdr:from>
    <xdr:to>
      <xdr:col>3</xdr:col>
      <xdr:colOff>330200</xdr:colOff>
      <xdr:row>82</xdr:row>
      <xdr:rowOff>127008</xdr:rowOff>
    </xdr:to>
    <xdr:sp macro="" textlink="">
      <xdr:nvSpPr>
        <xdr:cNvPr id="219" name="円/楕円 218"/>
        <xdr:cNvSpPr/>
      </xdr:nvSpPr>
      <xdr:spPr>
        <a:xfrm>
          <a:off x="2286000" y="1408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137185</xdr:rowOff>
    </xdr:from>
    <xdr:ext cx="762000" cy="259045"/>
    <xdr:sp macro="" textlink="">
      <xdr:nvSpPr>
        <xdr:cNvPr id="220" name="テキスト ボックス 219"/>
        <xdr:cNvSpPr txBox="1"/>
      </xdr:nvSpPr>
      <xdr:spPr>
        <a:xfrm>
          <a:off x="1955800" y="13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141,580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2485</xdr:rowOff>
    </xdr:from>
    <xdr:to>
      <xdr:col>2</xdr:col>
      <xdr:colOff>127000</xdr:colOff>
      <xdr:row>82</xdr:row>
      <xdr:rowOff>104085</xdr:rowOff>
    </xdr:to>
    <xdr:sp macro="" textlink="">
      <xdr:nvSpPr>
        <xdr:cNvPr id="221" name="円/楕円 220"/>
        <xdr:cNvSpPr/>
      </xdr:nvSpPr>
      <xdr:spPr>
        <a:xfrm>
          <a:off x="1397000" y="1406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114262</xdr:rowOff>
    </xdr:from>
    <xdr:ext cx="762000" cy="259045"/>
    <xdr:sp macro="" textlink="">
      <xdr:nvSpPr>
        <xdr:cNvPr id="222" name="テキスト ボックス 221"/>
        <xdr:cNvSpPr txBox="1"/>
      </xdr:nvSpPr>
      <xdr:spPr>
        <a:xfrm>
          <a:off x="1066800" y="13830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138,730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ラスパイレス指数は、人件費の抑制や給与水準の適正化に努めており、９</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と類似団体を</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ポイント下回っている。今後も引き続き給与の適正化に努める。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1" name="直線コネクタ 250"/>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2"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3" name="直線コネクタ 252"/>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4"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5" name="直線コネクタ 254"/>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85</xdr:row>
      <xdr:rowOff>120227</xdr:rowOff>
    </xdr:to>
    <xdr:cxnSp macro="">
      <xdr:nvCxnSpPr>
        <xdr:cNvPr id="256" name="直線コネクタ 255"/>
        <xdr:cNvCxnSpPr/>
      </xdr:nvCxnSpPr>
      <xdr:spPr>
        <a:xfrm>
          <a:off x="16179800" y="1460500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7"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58" name="フローチャート : 判断 257"/>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7620</xdr:rowOff>
    </xdr:from>
    <xdr:to>
      <xdr:col>23</xdr:col>
      <xdr:colOff>406400</xdr:colOff>
      <xdr:row>85</xdr:row>
      <xdr:rowOff>31750</xdr:rowOff>
    </xdr:to>
    <xdr:cxnSp macro="">
      <xdr:nvCxnSpPr>
        <xdr:cNvPr id="259" name="直線コネクタ 258"/>
        <xdr:cNvCxnSpPr/>
      </xdr:nvCxnSpPr>
      <xdr:spPr>
        <a:xfrm>
          <a:off x="15290800" y="14580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0" name="フローチャート : 判断 259"/>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121090</xdr:rowOff>
    </xdr:from>
    <xdr:ext cx="736600" cy="259045"/>
    <xdr:sp macro="" textlink="">
      <xdr:nvSpPr>
        <xdr:cNvPr id="261" name="テキスト ボックス 260"/>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154939</xdr:rowOff>
    </xdr:from>
    <xdr:to>
      <xdr:col>22</xdr:col>
      <xdr:colOff>203200</xdr:colOff>
      <xdr:row>85</xdr:row>
      <xdr:rowOff>7620</xdr:rowOff>
    </xdr:to>
    <xdr:cxnSp macro="">
      <xdr:nvCxnSpPr>
        <xdr:cNvPr id="262" name="直線コネクタ 261"/>
        <xdr:cNvCxnSpPr/>
      </xdr:nvCxnSpPr>
      <xdr:spPr>
        <a:xfrm>
          <a:off x="14401800" y="1455673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3" name="フローチャート : 判断 262"/>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64" name="テキスト ボックス 263"/>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154939</xdr:rowOff>
    </xdr:from>
    <xdr:to>
      <xdr:col>21</xdr:col>
      <xdr:colOff>0</xdr:colOff>
      <xdr:row>88</xdr:row>
      <xdr:rowOff>48261</xdr:rowOff>
    </xdr:to>
    <xdr:cxnSp macro="">
      <xdr:nvCxnSpPr>
        <xdr:cNvPr id="265" name="直線コネクタ 264"/>
        <xdr:cNvCxnSpPr/>
      </xdr:nvCxnSpPr>
      <xdr:spPr>
        <a:xfrm flipV="1">
          <a:off x="13512800" y="14556739"/>
          <a:ext cx="889000" cy="57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6" name="フローチャート : 判断 265"/>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67" name="テキスト ボックス 266"/>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68" name="フローチャート : 判断 267"/>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69" name="テキスト ボックス 268"/>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75" name="円/楕円 274"/>
        <xdr:cNvSpPr/>
      </xdr:nvSpPr>
      <xdr:spPr>
        <a:xfrm>
          <a:off x="169672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85954</xdr:rowOff>
    </xdr:from>
    <xdr:ext cx="762000" cy="259045"/>
    <xdr:sp macro="" textlink="">
      <xdr:nvSpPr>
        <xdr:cNvPr id="276" name="給与水準   （国との比較）該当値テキスト"/>
        <xdr:cNvSpPr txBox="1"/>
      </xdr:nvSpPr>
      <xdr:spPr>
        <a:xfrm>
          <a:off x="17106900" y="1448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7" name="円/楕円 276"/>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78" name="テキスト ボックス 277"/>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128270</xdr:rowOff>
    </xdr:from>
    <xdr:to>
      <xdr:col>22</xdr:col>
      <xdr:colOff>254000</xdr:colOff>
      <xdr:row>85</xdr:row>
      <xdr:rowOff>58420</xdr:rowOff>
    </xdr:to>
    <xdr:sp macro="" textlink="">
      <xdr:nvSpPr>
        <xdr:cNvPr id="279" name="円/楕円 278"/>
        <xdr:cNvSpPr/>
      </xdr:nvSpPr>
      <xdr:spPr>
        <a:xfrm>
          <a:off x="15240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68597</xdr:rowOff>
    </xdr:from>
    <xdr:ext cx="762000" cy="259045"/>
    <xdr:sp macro="" textlink="">
      <xdr:nvSpPr>
        <xdr:cNvPr id="280" name="テキスト ボックス 279"/>
        <xdr:cNvSpPr txBox="1"/>
      </xdr:nvSpPr>
      <xdr:spPr>
        <a:xfrm>
          <a:off x="14909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104139</xdr:rowOff>
    </xdr:from>
    <xdr:to>
      <xdr:col>21</xdr:col>
      <xdr:colOff>50800</xdr:colOff>
      <xdr:row>85</xdr:row>
      <xdr:rowOff>34289</xdr:rowOff>
    </xdr:to>
    <xdr:sp macro="" textlink="">
      <xdr:nvSpPr>
        <xdr:cNvPr id="281" name="円/楕円 280"/>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44466</xdr:rowOff>
    </xdr:from>
    <xdr:ext cx="762000" cy="259045"/>
    <xdr:sp macro="" textlink="">
      <xdr:nvSpPr>
        <xdr:cNvPr id="282" name="テキスト ボックス 281"/>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83" name="円/楕円 282"/>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109238</xdr:rowOff>
    </xdr:from>
    <xdr:ext cx="762000" cy="259045"/>
    <xdr:sp macro="" textlink="">
      <xdr:nvSpPr>
        <xdr:cNvPr id="284" name="テキスト ボックス 283"/>
        <xdr:cNvSpPr txBox="1"/>
      </xdr:nvSpPr>
      <xdr:spPr>
        <a:xfrm>
          <a:off x="13131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人口千人当たり職員数は、類似団体平均を</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１２</a:t>
          </a:r>
          <a:r>
            <a:rPr kumimoji="1" lang="ja-JP" altLang="ja-JP" sz="1100">
              <a:solidFill>
                <a:schemeClr val="dk1"/>
              </a:solidFill>
              <a:effectLst/>
              <a:latin typeface="+mn-lt"/>
              <a:ea typeface="+mn-ea"/>
              <a:cs typeface="+mn-cs"/>
            </a:rPr>
            <a:t>人下回っている。今後も引き続き本巣市定員適正化計画により、適正な定員管理に努める。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6" name="直線コネクタ 315"/>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7"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18" name="直線コネクタ 317"/>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9"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0" name="直線コネクタ 319"/>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30904</xdr:rowOff>
    </xdr:from>
    <xdr:to>
      <xdr:col>24</xdr:col>
      <xdr:colOff>558800</xdr:colOff>
      <xdr:row>61</xdr:row>
      <xdr:rowOff>34351</xdr:rowOff>
    </xdr:to>
    <xdr:cxnSp macro="">
      <xdr:nvCxnSpPr>
        <xdr:cNvPr id="321" name="直線コネクタ 320"/>
        <xdr:cNvCxnSpPr/>
      </xdr:nvCxnSpPr>
      <xdr:spPr>
        <a:xfrm flipV="1">
          <a:off x="16179800" y="10489354"/>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2"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3" name="フローチャート : 判断 322"/>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34351</xdr:rowOff>
    </xdr:from>
    <xdr:to>
      <xdr:col>23</xdr:col>
      <xdr:colOff>406400</xdr:colOff>
      <xdr:row>61</xdr:row>
      <xdr:rowOff>51586</xdr:rowOff>
    </xdr:to>
    <xdr:cxnSp macro="">
      <xdr:nvCxnSpPr>
        <xdr:cNvPr id="324" name="直線コネクタ 323"/>
        <xdr:cNvCxnSpPr/>
      </xdr:nvCxnSpPr>
      <xdr:spPr>
        <a:xfrm flipV="1">
          <a:off x="15290800" y="10492801"/>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5" name="フローチャート : 判断 324"/>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121393</xdr:rowOff>
    </xdr:from>
    <xdr:ext cx="736600" cy="259045"/>
    <xdr:sp macro="" textlink="">
      <xdr:nvSpPr>
        <xdr:cNvPr id="326" name="テキスト ボックス 325"/>
        <xdr:cNvSpPr txBox="1"/>
      </xdr:nvSpPr>
      <xdr:spPr>
        <a:xfrm>
          <a:off x="15798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43543</xdr:rowOff>
    </xdr:from>
    <xdr:to>
      <xdr:col>22</xdr:col>
      <xdr:colOff>203200</xdr:colOff>
      <xdr:row>61</xdr:row>
      <xdr:rowOff>51586</xdr:rowOff>
    </xdr:to>
    <xdr:cxnSp macro="">
      <xdr:nvCxnSpPr>
        <xdr:cNvPr id="327" name="直線コネクタ 326"/>
        <xdr:cNvCxnSpPr/>
      </xdr:nvCxnSpPr>
      <xdr:spPr>
        <a:xfrm>
          <a:off x="14401800" y="1050199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28" name="フローチャート : 判断 327"/>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73133</xdr:rowOff>
    </xdr:from>
    <xdr:ext cx="762000" cy="259045"/>
    <xdr:sp macro="" textlink="">
      <xdr:nvSpPr>
        <xdr:cNvPr id="329" name="テキスト ボックス 328"/>
        <xdr:cNvSpPr txBox="1"/>
      </xdr:nvSpPr>
      <xdr:spPr>
        <a:xfrm>
          <a:off x="14909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38946</xdr:rowOff>
    </xdr:from>
    <xdr:to>
      <xdr:col>21</xdr:col>
      <xdr:colOff>0</xdr:colOff>
      <xdr:row>61</xdr:row>
      <xdr:rowOff>43543</xdr:rowOff>
    </xdr:to>
    <xdr:cxnSp macro="">
      <xdr:nvCxnSpPr>
        <xdr:cNvPr id="330" name="直線コネクタ 329"/>
        <xdr:cNvCxnSpPr/>
      </xdr:nvCxnSpPr>
      <xdr:spPr>
        <a:xfrm>
          <a:off x="13512800" y="10497396"/>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1" name="フローチャート : 判断 330"/>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32" name="テキスト ボックス 331"/>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3" name="フローチャート : 判断 332"/>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74282</xdr:rowOff>
    </xdr:from>
    <xdr:ext cx="762000" cy="259045"/>
    <xdr:sp macro="" textlink="">
      <xdr:nvSpPr>
        <xdr:cNvPr id="334" name="テキスト ボックス 333"/>
        <xdr:cNvSpPr txBox="1"/>
      </xdr:nvSpPr>
      <xdr:spPr>
        <a:xfrm>
          <a:off x="13131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151554</xdr:rowOff>
    </xdr:from>
    <xdr:to>
      <xdr:col>24</xdr:col>
      <xdr:colOff>609600</xdr:colOff>
      <xdr:row>61</xdr:row>
      <xdr:rowOff>81704</xdr:rowOff>
    </xdr:to>
    <xdr:sp macro="" textlink="">
      <xdr:nvSpPr>
        <xdr:cNvPr id="340" name="円/楕円 339"/>
        <xdr:cNvSpPr/>
      </xdr:nvSpPr>
      <xdr:spPr>
        <a:xfrm>
          <a:off x="169672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168081</xdr:rowOff>
    </xdr:from>
    <xdr:ext cx="762000" cy="259045"/>
    <xdr:sp macro="" textlink="">
      <xdr:nvSpPr>
        <xdr:cNvPr id="341" name="定員管理の状況該当値テキスト"/>
        <xdr:cNvSpPr txBox="1"/>
      </xdr:nvSpPr>
      <xdr:spPr>
        <a:xfrm>
          <a:off x="17106900" y="1028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155001</xdr:rowOff>
    </xdr:from>
    <xdr:to>
      <xdr:col>23</xdr:col>
      <xdr:colOff>457200</xdr:colOff>
      <xdr:row>61</xdr:row>
      <xdr:rowOff>85151</xdr:rowOff>
    </xdr:to>
    <xdr:sp macro="" textlink="">
      <xdr:nvSpPr>
        <xdr:cNvPr id="342" name="円/楕円 341"/>
        <xdr:cNvSpPr/>
      </xdr:nvSpPr>
      <xdr:spPr>
        <a:xfrm>
          <a:off x="16129000" y="1044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95328</xdr:rowOff>
    </xdr:from>
    <xdr:ext cx="736600" cy="259045"/>
    <xdr:sp macro="" textlink="">
      <xdr:nvSpPr>
        <xdr:cNvPr id="343" name="テキスト ボックス 342"/>
        <xdr:cNvSpPr txBox="1"/>
      </xdr:nvSpPr>
      <xdr:spPr>
        <a:xfrm>
          <a:off x="15798800" y="10210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786</xdr:rowOff>
    </xdr:from>
    <xdr:to>
      <xdr:col>22</xdr:col>
      <xdr:colOff>254000</xdr:colOff>
      <xdr:row>61</xdr:row>
      <xdr:rowOff>102386</xdr:rowOff>
    </xdr:to>
    <xdr:sp macro="" textlink="">
      <xdr:nvSpPr>
        <xdr:cNvPr id="344" name="円/楕円 343"/>
        <xdr:cNvSpPr/>
      </xdr:nvSpPr>
      <xdr:spPr>
        <a:xfrm>
          <a:off x="15240000" y="104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112563</xdr:rowOff>
    </xdr:from>
    <xdr:ext cx="762000" cy="259045"/>
    <xdr:sp macro="" textlink="">
      <xdr:nvSpPr>
        <xdr:cNvPr id="345" name="テキスト ボックス 344"/>
        <xdr:cNvSpPr txBox="1"/>
      </xdr:nvSpPr>
      <xdr:spPr>
        <a:xfrm>
          <a:off x="14909800" y="1022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164193</xdr:rowOff>
    </xdr:from>
    <xdr:to>
      <xdr:col>21</xdr:col>
      <xdr:colOff>50800</xdr:colOff>
      <xdr:row>61</xdr:row>
      <xdr:rowOff>94343</xdr:rowOff>
    </xdr:to>
    <xdr:sp macro="" textlink="">
      <xdr:nvSpPr>
        <xdr:cNvPr id="346" name="円/楕円 345"/>
        <xdr:cNvSpPr/>
      </xdr:nvSpPr>
      <xdr:spPr>
        <a:xfrm>
          <a:off x="14351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104520</xdr:rowOff>
    </xdr:from>
    <xdr:ext cx="762000" cy="259045"/>
    <xdr:sp macro="" textlink="">
      <xdr:nvSpPr>
        <xdr:cNvPr id="347" name="テキスト ボックス 346"/>
        <xdr:cNvSpPr txBox="1"/>
      </xdr:nvSpPr>
      <xdr:spPr>
        <a:xfrm>
          <a:off x="14020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159596</xdr:rowOff>
    </xdr:from>
    <xdr:to>
      <xdr:col>19</xdr:col>
      <xdr:colOff>533400</xdr:colOff>
      <xdr:row>61</xdr:row>
      <xdr:rowOff>89746</xdr:rowOff>
    </xdr:to>
    <xdr:sp macro="" textlink="">
      <xdr:nvSpPr>
        <xdr:cNvPr id="348" name="円/楕円 347"/>
        <xdr:cNvSpPr/>
      </xdr:nvSpPr>
      <xdr:spPr>
        <a:xfrm>
          <a:off x="13462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99923</xdr:rowOff>
    </xdr:from>
    <xdr:ext cx="762000" cy="259045"/>
    <xdr:sp macro="" textlink="">
      <xdr:nvSpPr>
        <xdr:cNvPr id="349" name="テキスト ボックス 348"/>
        <xdr:cNvSpPr txBox="1"/>
      </xdr:nvSpPr>
      <xdr:spPr>
        <a:xfrm>
          <a:off x="13131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実質公債費比率は、前年度の４．</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％から４．</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％へと０．</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上昇した。主な要因は、普通交付税の合併算定替えによる特例措置の縮減期間に入り交付額が年々減少する中で公債費が増加しているためである。今後は、後年度の財政負担となる公債費縮減のため、交付税算入率の高い地方債を借り入れるなど公債費の適正化を図るとともに歳出削減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78" name="直線コネクタ 377"/>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79"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0" name="直線コネクタ 379"/>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1"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2" name="直線コネクタ 381"/>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92922</xdr:rowOff>
    </xdr:from>
    <xdr:to>
      <xdr:col>24</xdr:col>
      <xdr:colOff>558800</xdr:colOff>
      <xdr:row>36</xdr:row>
      <xdr:rowOff>102976</xdr:rowOff>
    </xdr:to>
    <xdr:cxnSp macro="">
      <xdr:nvCxnSpPr>
        <xdr:cNvPr id="383" name="直線コネクタ 382"/>
        <xdr:cNvCxnSpPr/>
      </xdr:nvCxnSpPr>
      <xdr:spPr>
        <a:xfrm>
          <a:off x="16179800" y="6265122"/>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130827</xdr:rowOff>
    </xdr:from>
    <xdr:ext cx="762000" cy="259045"/>
    <xdr:sp macro="" textlink="">
      <xdr:nvSpPr>
        <xdr:cNvPr id="384" name="公債費負担の状況平均値テキスト"/>
        <xdr:cNvSpPr txBox="1"/>
      </xdr:nvSpPr>
      <xdr:spPr>
        <a:xfrm>
          <a:off x="17106900" y="630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5" name="フローチャート : 判断 384"/>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88900</xdr:rowOff>
    </xdr:from>
    <xdr:to>
      <xdr:col>23</xdr:col>
      <xdr:colOff>406400</xdr:colOff>
      <xdr:row>36</xdr:row>
      <xdr:rowOff>92922</xdr:rowOff>
    </xdr:to>
    <xdr:cxnSp macro="">
      <xdr:nvCxnSpPr>
        <xdr:cNvPr id="386" name="直線コネクタ 385"/>
        <xdr:cNvCxnSpPr/>
      </xdr:nvCxnSpPr>
      <xdr:spPr>
        <a:xfrm>
          <a:off x="15290800" y="626110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7" name="フローチャート : 判断 386"/>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88" name="テキスト ボックス 387"/>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88900</xdr:rowOff>
    </xdr:from>
    <xdr:to>
      <xdr:col>22</xdr:col>
      <xdr:colOff>203200</xdr:colOff>
      <xdr:row>36</xdr:row>
      <xdr:rowOff>90911</xdr:rowOff>
    </xdr:to>
    <xdr:cxnSp macro="">
      <xdr:nvCxnSpPr>
        <xdr:cNvPr id="389" name="直線コネクタ 388"/>
        <xdr:cNvCxnSpPr/>
      </xdr:nvCxnSpPr>
      <xdr:spPr>
        <a:xfrm flipV="1">
          <a:off x="14401800" y="626110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0" name="フローチャート : 判断 389"/>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95796</xdr:rowOff>
    </xdr:from>
    <xdr:ext cx="762000" cy="259045"/>
    <xdr:sp macro="" textlink="">
      <xdr:nvSpPr>
        <xdr:cNvPr id="391" name="テキスト ボックス 390"/>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90911</xdr:rowOff>
    </xdr:from>
    <xdr:to>
      <xdr:col>21</xdr:col>
      <xdr:colOff>0</xdr:colOff>
      <xdr:row>36</xdr:row>
      <xdr:rowOff>98954</xdr:rowOff>
    </xdr:to>
    <xdr:cxnSp macro="">
      <xdr:nvCxnSpPr>
        <xdr:cNvPr id="392" name="直線コネクタ 391"/>
        <xdr:cNvCxnSpPr/>
      </xdr:nvCxnSpPr>
      <xdr:spPr>
        <a:xfrm flipV="1">
          <a:off x="13512800" y="626311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3" name="フローチャート : 判断 392"/>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113894</xdr:rowOff>
    </xdr:from>
    <xdr:ext cx="762000" cy="259045"/>
    <xdr:sp macro="" textlink="">
      <xdr:nvSpPr>
        <xdr:cNvPr id="394" name="テキスト ボックス 393"/>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5" name="フローチャート : 判断 394"/>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129981</xdr:rowOff>
    </xdr:from>
    <xdr:ext cx="762000" cy="259045"/>
    <xdr:sp macro="" textlink="">
      <xdr:nvSpPr>
        <xdr:cNvPr id="396" name="テキスト ボックス 395"/>
        <xdr:cNvSpPr txBox="1"/>
      </xdr:nvSpPr>
      <xdr:spPr>
        <a:xfrm>
          <a:off x="13131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52176</xdr:rowOff>
    </xdr:from>
    <xdr:to>
      <xdr:col>24</xdr:col>
      <xdr:colOff>609600</xdr:colOff>
      <xdr:row>36</xdr:row>
      <xdr:rowOff>153776</xdr:rowOff>
    </xdr:to>
    <xdr:sp macro="" textlink="">
      <xdr:nvSpPr>
        <xdr:cNvPr id="402" name="円/楕円 401"/>
        <xdr:cNvSpPr/>
      </xdr:nvSpPr>
      <xdr:spPr>
        <a:xfrm>
          <a:off x="16967200" y="622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144903</xdr:rowOff>
    </xdr:from>
    <xdr:ext cx="762000" cy="259045"/>
    <xdr:sp macro="" textlink="">
      <xdr:nvSpPr>
        <xdr:cNvPr id="403" name="公債費負担の状況該当値テキスト"/>
        <xdr:cNvSpPr txBox="1"/>
      </xdr:nvSpPr>
      <xdr:spPr>
        <a:xfrm>
          <a:off x="17106900" y="614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42122</xdr:rowOff>
    </xdr:from>
    <xdr:to>
      <xdr:col>23</xdr:col>
      <xdr:colOff>457200</xdr:colOff>
      <xdr:row>36</xdr:row>
      <xdr:rowOff>143722</xdr:rowOff>
    </xdr:to>
    <xdr:sp macro="" textlink="">
      <xdr:nvSpPr>
        <xdr:cNvPr id="404" name="円/楕円 403"/>
        <xdr:cNvSpPr/>
      </xdr:nvSpPr>
      <xdr:spPr>
        <a:xfrm>
          <a:off x="16129000" y="621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153899</xdr:rowOff>
    </xdr:from>
    <xdr:ext cx="736600" cy="259045"/>
    <xdr:sp macro="" textlink="">
      <xdr:nvSpPr>
        <xdr:cNvPr id="405" name="テキスト ボックス 404"/>
        <xdr:cNvSpPr txBox="1"/>
      </xdr:nvSpPr>
      <xdr:spPr>
        <a:xfrm>
          <a:off x="15798800" y="5983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38100</xdr:rowOff>
    </xdr:from>
    <xdr:to>
      <xdr:col>22</xdr:col>
      <xdr:colOff>254000</xdr:colOff>
      <xdr:row>36</xdr:row>
      <xdr:rowOff>139700</xdr:rowOff>
    </xdr:to>
    <xdr:sp macro="" textlink="">
      <xdr:nvSpPr>
        <xdr:cNvPr id="406" name="円/楕円 405"/>
        <xdr:cNvSpPr/>
      </xdr:nvSpPr>
      <xdr:spPr>
        <a:xfrm>
          <a:off x="1524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149877</xdr:rowOff>
    </xdr:from>
    <xdr:ext cx="762000" cy="259045"/>
    <xdr:sp macro="" textlink="">
      <xdr:nvSpPr>
        <xdr:cNvPr id="407" name="テキスト ボックス 406"/>
        <xdr:cNvSpPr txBox="1"/>
      </xdr:nvSpPr>
      <xdr:spPr>
        <a:xfrm>
          <a:off x="1490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40111</xdr:rowOff>
    </xdr:from>
    <xdr:to>
      <xdr:col>21</xdr:col>
      <xdr:colOff>50800</xdr:colOff>
      <xdr:row>36</xdr:row>
      <xdr:rowOff>141711</xdr:rowOff>
    </xdr:to>
    <xdr:sp macro="" textlink="">
      <xdr:nvSpPr>
        <xdr:cNvPr id="408" name="円/楕円 407"/>
        <xdr:cNvSpPr/>
      </xdr:nvSpPr>
      <xdr:spPr>
        <a:xfrm>
          <a:off x="14351000" y="62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34</xdr:row>
      <xdr:rowOff>151888</xdr:rowOff>
    </xdr:from>
    <xdr:ext cx="762000" cy="259045"/>
    <xdr:sp macro="" textlink="">
      <xdr:nvSpPr>
        <xdr:cNvPr id="409" name="テキスト ボックス 408"/>
        <xdr:cNvSpPr txBox="1"/>
      </xdr:nvSpPr>
      <xdr:spPr>
        <a:xfrm>
          <a:off x="14020800" y="598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48154</xdr:rowOff>
    </xdr:from>
    <xdr:to>
      <xdr:col>19</xdr:col>
      <xdr:colOff>533400</xdr:colOff>
      <xdr:row>36</xdr:row>
      <xdr:rowOff>149754</xdr:rowOff>
    </xdr:to>
    <xdr:sp macro="" textlink="">
      <xdr:nvSpPr>
        <xdr:cNvPr id="410" name="円/楕円 409"/>
        <xdr:cNvSpPr/>
      </xdr:nvSpPr>
      <xdr:spPr>
        <a:xfrm>
          <a:off x="13462000" y="622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34</xdr:row>
      <xdr:rowOff>159931</xdr:rowOff>
    </xdr:from>
    <xdr:ext cx="762000" cy="259045"/>
    <xdr:sp macro="" textlink="">
      <xdr:nvSpPr>
        <xdr:cNvPr id="411" name="テキスト ボックス 410"/>
        <xdr:cNvSpPr txBox="1"/>
      </xdr:nvSpPr>
      <xdr:spPr>
        <a:xfrm>
          <a:off x="13131800" y="598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と類似団体平均を大きく下回っている。最近上昇傾向にある要因として、主に臨時財政対策債の発行増による地方債残高の増加によるもの。そのため、今後は交付税算入のある有利な地方債の活用と更なる発行抑制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将来世代への負担軽減を図り、引き続き適正な地方債管理に努める。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38" name="直線コネクタ 437"/>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39"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0" name="直線コネクタ 439"/>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117881</xdr:rowOff>
    </xdr:from>
    <xdr:to>
      <xdr:col>24</xdr:col>
      <xdr:colOff>558800</xdr:colOff>
      <xdr:row>14</xdr:row>
      <xdr:rowOff>119812</xdr:rowOff>
    </xdr:to>
    <xdr:cxnSp macro="">
      <xdr:nvCxnSpPr>
        <xdr:cNvPr id="443" name="直線コネクタ 442"/>
        <xdr:cNvCxnSpPr/>
      </xdr:nvCxnSpPr>
      <xdr:spPr>
        <a:xfrm flipV="1">
          <a:off x="16179800" y="2518181"/>
          <a:ext cx="8382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103827</xdr:rowOff>
    </xdr:from>
    <xdr:ext cx="762000" cy="259045"/>
    <xdr:sp macro="" textlink="">
      <xdr:nvSpPr>
        <xdr:cNvPr id="444" name="将来負担の状況平均値テキスト"/>
        <xdr:cNvSpPr txBox="1"/>
      </xdr:nvSpPr>
      <xdr:spPr>
        <a:xfrm>
          <a:off x="17106900" y="2504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5" name="フローチャート : 判断 444"/>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101232</xdr:rowOff>
    </xdr:from>
    <xdr:to>
      <xdr:col>23</xdr:col>
      <xdr:colOff>406400</xdr:colOff>
      <xdr:row>14</xdr:row>
      <xdr:rowOff>119812</xdr:rowOff>
    </xdr:to>
    <xdr:cxnSp macro="">
      <xdr:nvCxnSpPr>
        <xdr:cNvPr id="446" name="直線コネクタ 445"/>
        <xdr:cNvCxnSpPr/>
      </xdr:nvCxnSpPr>
      <xdr:spPr>
        <a:xfrm>
          <a:off x="15290800" y="2501532"/>
          <a:ext cx="889000" cy="1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7" name="フローチャート : 判断 446"/>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56088</xdr:rowOff>
    </xdr:from>
    <xdr:ext cx="736600" cy="259045"/>
    <xdr:sp macro="" textlink="">
      <xdr:nvSpPr>
        <xdr:cNvPr id="448" name="テキスト ボックス 447"/>
        <xdr:cNvSpPr txBox="1"/>
      </xdr:nvSpPr>
      <xdr:spPr>
        <a:xfrm>
          <a:off x="15798800" y="2627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74930</xdr:rowOff>
    </xdr:from>
    <xdr:to>
      <xdr:col>22</xdr:col>
      <xdr:colOff>203200</xdr:colOff>
      <xdr:row>14</xdr:row>
      <xdr:rowOff>101232</xdr:rowOff>
    </xdr:to>
    <xdr:cxnSp macro="">
      <xdr:nvCxnSpPr>
        <xdr:cNvPr id="449" name="直線コネクタ 448"/>
        <xdr:cNvCxnSpPr/>
      </xdr:nvCxnSpPr>
      <xdr:spPr>
        <a:xfrm>
          <a:off x="14401800" y="2475230"/>
          <a:ext cx="889000" cy="2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0" name="フローチャート : 判断 449"/>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61637</xdr:rowOff>
    </xdr:from>
    <xdr:ext cx="762000" cy="259045"/>
    <xdr:sp macro="" textlink="">
      <xdr:nvSpPr>
        <xdr:cNvPr id="451" name="テキスト ボックス 450"/>
        <xdr:cNvSpPr txBox="1"/>
      </xdr:nvSpPr>
      <xdr:spPr>
        <a:xfrm>
          <a:off x="14909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58039</xdr:rowOff>
    </xdr:from>
    <xdr:to>
      <xdr:col>21</xdr:col>
      <xdr:colOff>0</xdr:colOff>
      <xdr:row>14</xdr:row>
      <xdr:rowOff>74930</xdr:rowOff>
    </xdr:to>
    <xdr:cxnSp macro="">
      <xdr:nvCxnSpPr>
        <xdr:cNvPr id="452" name="直線コネクタ 451"/>
        <xdr:cNvCxnSpPr/>
      </xdr:nvCxnSpPr>
      <xdr:spPr>
        <a:xfrm>
          <a:off x="13512800" y="2458339"/>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3" name="フローチャート : 判断 452"/>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72496</xdr:rowOff>
    </xdr:from>
    <xdr:ext cx="762000" cy="259045"/>
    <xdr:sp macro="" textlink="">
      <xdr:nvSpPr>
        <xdr:cNvPr id="454" name="テキスト ボックス 453"/>
        <xdr:cNvSpPr txBox="1"/>
      </xdr:nvSpPr>
      <xdr:spPr>
        <a:xfrm>
          <a:off x="14020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5" name="フローチャート : 判断 454"/>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98798</xdr:rowOff>
    </xdr:from>
    <xdr:ext cx="762000" cy="259045"/>
    <xdr:sp macro="" textlink="">
      <xdr:nvSpPr>
        <xdr:cNvPr id="456" name="テキスト ボックス 455"/>
        <xdr:cNvSpPr txBox="1"/>
      </xdr:nvSpPr>
      <xdr:spPr>
        <a:xfrm>
          <a:off x="13131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67081</xdr:rowOff>
    </xdr:from>
    <xdr:to>
      <xdr:col>24</xdr:col>
      <xdr:colOff>609600</xdr:colOff>
      <xdr:row>14</xdr:row>
      <xdr:rowOff>168681</xdr:rowOff>
    </xdr:to>
    <xdr:sp macro="" textlink="">
      <xdr:nvSpPr>
        <xdr:cNvPr id="462" name="円/楕円 461"/>
        <xdr:cNvSpPr/>
      </xdr:nvSpPr>
      <xdr:spPr>
        <a:xfrm>
          <a:off x="16967200" y="246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159808</xdr:rowOff>
    </xdr:from>
    <xdr:ext cx="762000" cy="259045"/>
    <xdr:sp macro="" textlink="">
      <xdr:nvSpPr>
        <xdr:cNvPr id="463" name="将来負担の状況該当値テキスト"/>
        <xdr:cNvSpPr txBox="1"/>
      </xdr:nvSpPr>
      <xdr:spPr>
        <a:xfrm>
          <a:off x="17106900" y="2388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69012</xdr:rowOff>
    </xdr:from>
    <xdr:to>
      <xdr:col>23</xdr:col>
      <xdr:colOff>457200</xdr:colOff>
      <xdr:row>14</xdr:row>
      <xdr:rowOff>170612</xdr:rowOff>
    </xdr:to>
    <xdr:sp macro="" textlink="">
      <xdr:nvSpPr>
        <xdr:cNvPr id="464" name="円/楕円 463"/>
        <xdr:cNvSpPr/>
      </xdr:nvSpPr>
      <xdr:spPr>
        <a:xfrm>
          <a:off x="16129000" y="246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9339</xdr:rowOff>
    </xdr:from>
    <xdr:ext cx="736600" cy="259045"/>
    <xdr:sp macro="" textlink="">
      <xdr:nvSpPr>
        <xdr:cNvPr id="465" name="テキスト ボックス 464"/>
        <xdr:cNvSpPr txBox="1"/>
      </xdr:nvSpPr>
      <xdr:spPr>
        <a:xfrm>
          <a:off x="15798800" y="223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50432</xdr:rowOff>
    </xdr:from>
    <xdr:to>
      <xdr:col>22</xdr:col>
      <xdr:colOff>254000</xdr:colOff>
      <xdr:row>14</xdr:row>
      <xdr:rowOff>152032</xdr:rowOff>
    </xdr:to>
    <xdr:sp macro="" textlink="">
      <xdr:nvSpPr>
        <xdr:cNvPr id="466" name="円/楕円 465"/>
        <xdr:cNvSpPr/>
      </xdr:nvSpPr>
      <xdr:spPr>
        <a:xfrm>
          <a:off x="15240000" y="245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162209</xdr:rowOff>
    </xdr:from>
    <xdr:ext cx="762000" cy="259045"/>
    <xdr:sp macro="" textlink="">
      <xdr:nvSpPr>
        <xdr:cNvPr id="467" name="テキスト ボックス 466"/>
        <xdr:cNvSpPr txBox="1"/>
      </xdr:nvSpPr>
      <xdr:spPr>
        <a:xfrm>
          <a:off x="14909800" y="221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24130</xdr:rowOff>
    </xdr:from>
    <xdr:to>
      <xdr:col>21</xdr:col>
      <xdr:colOff>50800</xdr:colOff>
      <xdr:row>14</xdr:row>
      <xdr:rowOff>125730</xdr:rowOff>
    </xdr:to>
    <xdr:sp macro="" textlink="">
      <xdr:nvSpPr>
        <xdr:cNvPr id="468" name="円/楕円 467"/>
        <xdr:cNvSpPr/>
      </xdr:nvSpPr>
      <xdr:spPr>
        <a:xfrm>
          <a:off x="14351000" y="242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135907</xdr:rowOff>
    </xdr:from>
    <xdr:ext cx="762000" cy="259045"/>
    <xdr:sp macro="" textlink="">
      <xdr:nvSpPr>
        <xdr:cNvPr id="469" name="テキスト ボックス 468"/>
        <xdr:cNvSpPr txBox="1"/>
      </xdr:nvSpPr>
      <xdr:spPr>
        <a:xfrm>
          <a:off x="14020800" y="219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7239</xdr:rowOff>
    </xdr:from>
    <xdr:to>
      <xdr:col>19</xdr:col>
      <xdr:colOff>533400</xdr:colOff>
      <xdr:row>14</xdr:row>
      <xdr:rowOff>108839</xdr:rowOff>
    </xdr:to>
    <xdr:sp macro="" textlink="">
      <xdr:nvSpPr>
        <xdr:cNvPr id="470" name="円/楕円 469"/>
        <xdr:cNvSpPr/>
      </xdr:nvSpPr>
      <xdr:spPr>
        <a:xfrm>
          <a:off x="13462000" y="240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119016</xdr:rowOff>
    </xdr:from>
    <xdr:ext cx="762000" cy="259045"/>
    <xdr:sp macro="" textlink="">
      <xdr:nvSpPr>
        <xdr:cNvPr id="471" name="テキスト ボックス 470"/>
        <xdr:cNvSpPr txBox="1"/>
      </xdr:nvSpPr>
      <xdr:spPr>
        <a:xfrm>
          <a:off x="13131800" y="217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岐阜県本巣市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34,960
34,439
374.65
17,146,953
15,592,434
704,843
10,664,090
16,473,514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27.8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人件費に係る経常収支比率は低くなっている。要因としては、計画的な職員数削減による人件費の抑制を行ったことで、類似団体と比較して低くなっている。今後も本巣市定員適正化計画により、定員管理・給与の適正化を図り、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134620</xdr:rowOff>
    </xdr:from>
    <xdr:to>
      <xdr:col>7</xdr:col>
      <xdr:colOff>15875</xdr:colOff>
      <xdr:row>35</xdr:row>
      <xdr:rowOff>1270</xdr:rowOff>
    </xdr:to>
    <xdr:cxnSp macro="">
      <xdr:nvCxnSpPr>
        <xdr:cNvPr id="66" name="直線コネクタ 65"/>
        <xdr:cNvCxnSpPr/>
      </xdr:nvCxnSpPr>
      <xdr:spPr>
        <a:xfrm flipV="1">
          <a:off x="3987800" y="5963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157480</xdr:rowOff>
    </xdr:from>
    <xdr:to>
      <xdr:col>5</xdr:col>
      <xdr:colOff>549275</xdr:colOff>
      <xdr:row>35</xdr:row>
      <xdr:rowOff>1270</xdr:rowOff>
    </xdr:to>
    <xdr:cxnSp macro="">
      <xdr:nvCxnSpPr>
        <xdr:cNvPr id="69" name="直線コネクタ 68"/>
        <xdr:cNvCxnSpPr/>
      </xdr:nvCxnSpPr>
      <xdr:spPr>
        <a:xfrm>
          <a:off x="3098800" y="598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50800</xdr:rowOff>
    </xdr:from>
    <xdr:to>
      <xdr:col>4</xdr:col>
      <xdr:colOff>346075</xdr:colOff>
      <xdr:row>34</xdr:row>
      <xdr:rowOff>157480</xdr:rowOff>
    </xdr:to>
    <xdr:cxnSp macro="">
      <xdr:nvCxnSpPr>
        <xdr:cNvPr id="72" name="直線コネクタ 71"/>
        <xdr:cNvCxnSpPr/>
      </xdr:nvCxnSpPr>
      <xdr:spPr>
        <a:xfrm>
          <a:off x="2209800" y="58801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50800</xdr:rowOff>
    </xdr:from>
    <xdr:to>
      <xdr:col>3</xdr:col>
      <xdr:colOff>142875</xdr:colOff>
      <xdr:row>34</xdr:row>
      <xdr:rowOff>104140</xdr:rowOff>
    </xdr:to>
    <xdr:cxnSp macro="">
      <xdr:nvCxnSpPr>
        <xdr:cNvPr id="75" name="直線コネクタ 74"/>
        <xdr:cNvCxnSpPr/>
      </xdr:nvCxnSpPr>
      <xdr:spPr>
        <a:xfrm flipV="1">
          <a:off x="1320800" y="5880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83820</xdr:rowOff>
    </xdr:from>
    <xdr:to>
      <xdr:col>7</xdr:col>
      <xdr:colOff>66675</xdr:colOff>
      <xdr:row>35</xdr:row>
      <xdr:rowOff>13970</xdr:rowOff>
    </xdr:to>
    <xdr:sp macro="" textlink="">
      <xdr:nvSpPr>
        <xdr:cNvPr id="85" name="円/楕円 84"/>
        <xdr:cNvSpPr/>
      </xdr:nvSpPr>
      <xdr:spPr>
        <a:xfrm>
          <a:off x="4775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100347</xdr:rowOff>
    </xdr:from>
    <xdr:ext cx="762000" cy="259045"/>
    <xdr:sp macro="" textlink="">
      <xdr:nvSpPr>
        <xdr:cNvPr id="86" name="人件費該当値テキスト"/>
        <xdr:cNvSpPr txBox="1"/>
      </xdr:nvSpPr>
      <xdr:spPr>
        <a:xfrm>
          <a:off x="49149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121920</xdr:rowOff>
    </xdr:from>
    <xdr:to>
      <xdr:col>5</xdr:col>
      <xdr:colOff>600075</xdr:colOff>
      <xdr:row>35</xdr:row>
      <xdr:rowOff>52070</xdr:rowOff>
    </xdr:to>
    <xdr:sp macro="" textlink="">
      <xdr:nvSpPr>
        <xdr:cNvPr id="87" name="円/楕円 86"/>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62247</xdr:rowOff>
    </xdr:from>
    <xdr:ext cx="736600" cy="259045"/>
    <xdr:sp macro="" textlink="">
      <xdr:nvSpPr>
        <xdr:cNvPr id="88" name="テキスト ボックス 87"/>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106680</xdr:rowOff>
    </xdr:from>
    <xdr:to>
      <xdr:col>4</xdr:col>
      <xdr:colOff>396875</xdr:colOff>
      <xdr:row>35</xdr:row>
      <xdr:rowOff>36830</xdr:rowOff>
    </xdr:to>
    <xdr:sp macro="" textlink="">
      <xdr:nvSpPr>
        <xdr:cNvPr id="89" name="円/楕円 88"/>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47007</xdr:rowOff>
    </xdr:from>
    <xdr:ext cx="762000" cy="259045"/>
    <xdr:sp macro="" textlink="">
      <xdr:nvSpPr>
        <xdr:cNvPr id="90" name="テキスト ボックス 89"/>
        <xdr:cNvSpPr txBox="1"/>
      </xdr:nvSpPr>
      <xdr:spPr>
        <a:xfrm>
          <a:off x="2717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0</xdr:rowOff>
    </xdr:from>
    <xdr:to>
      <xdr:col>3</xdr:col>
      <xdr:colOff>193675</xdr:colOff>
      <xdr:row>34</xdr:row>
      <xdr:rowOff>101600</xdr:rowOff>
    </xdr:to>
    <xdr:sp macro="" textlink="">
      <xdr:nvSpPr>
        <xdr:cNvPr id="91" name="円/楕円 90"/>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111777</xdr:rowOff>
    </xdr:from>
    <xdr:ext cx="762000" cy="259045"/>
    <xdr:sp macro="" textlink="">
      <xdr:nvSpPr>
        <xdr:cNvPr id="92" name="テキスト ボックス 91"/>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53340</xdr:rowOff>
    </xdr:from>
    <xdr:to>
      <xdr:col>1</xdr:col>
      <xdr:colOff>676275</xdr:colOff>
      <xdr:row>34</xdr:row>
      <xdr:rowOff>154940</xdr:rowOff>
    </xdr:to>
    <xdr:sp macro="" textlink="">
      <xdr:nvSpPr>
        <xdr:cNvPr id="93" name="円/楕円 92"/>
        <xdr:cNvSpPr/>
      </xdr:nvSpPr>
      <xdr:spPr>
        <a:xfrm>
          <a:off x="1270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165117</xdr:rowOff>
    </xdr:from>
    <xdr:ext cx="762000" cy="259045"/>
    <xdr:sp macro="" textlink="">
      <xdr:nvSpPr>
        <xdr:cNvPr id="94" name="テキスト ボックス 93"/>
        <xdr:cNvSpPr txBox="1"/>
      </xdr:nvSpPr>
      <xdr:spPr>
        <a:xfrm>
          <a:off x="939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類似団体平均と比較すると、物件費に係る経常収支比率が高くなっている。その要因としては、「市域が南北に長い地理的要因」により、合併後も</a:t>
          </a:r>
          <a:r>
            <a:rPr kumimoji="1" lang="ja-JP" altLang="en-US" sz="1100">
              <a:solidFill>
                <a:schemeClr val="dk1"/>
              </a:solidFill>
              <a:effectLst/>
              <a:latin typeface="+mn-lt"/>
              <a:ea typeface="+mn-ea"/>
              <a:cs typeface="+mn-cs"/>
            </a:rPr>
            <a:t>多くの</a:t>
          </a:r>
          <a:r>
            <a:rPr kumimoji="1" lang="ja-JP" altLang="ja-JP" sz="1100">
              <a:solidFill>
                <a:schemeClr val="dk1"/>
              </a:solidFill>
              <a:effectLst/>
              <a:latin typeface="+mn-lt"/>
              <a:ea typeface="+mn-ea"/>
              <a:cs typeface="+mn-cs"/>
            </a:rPr>
            <a:t>各種公共施設を配置して</a:t>
          </a:r>
          <a:r>
            <a:rPr kumimoji="1" lang="ja-JP" altLang="en-US" sz="1100">
              <a:solidFill>
                <a:schemeClr val="dk1"/>
              </a:solidFill>
              <a:effectLst/>
              <a:latin typeface="+mn-lt"/>
              <a:ea typeface="+mn-ea"/>
              <a:cs typeface="+mn-cs"/>
            </a:rPr>
            <a:t>いることにより</a:t>
          </a:r>
          <a:r>
            <a:rPr kumimoji="1" lang="ja-JP" altLang="ja-JP" sz="1100">
              <a:solidFill>
                <a:schemeClr val="dk1"/>
              </a:solidFill>
              <a:effectLst/>
              <a:latin typeface="+mn-lt"/>
              <a:ea typeface="+mn-ea"/>
              <a:cs typeface="+mn-cs"/>
            </a:rPr>
            <a:t>維持</a:t>
          </a:r>
          <a:r>
            <a:rPr kumimoji="1" lang="ja-JP" altLang="en-US" sz="1100">
              <a:solidFill>
                <a:schemeClr val="dk1"/>
              </a:solidFill>
              <a:effectLst/>
              <a:latin typeface="+mn-lt"/>
              <a:ea typeface="+mn-ea"/>
              <a:cs typeface="+mn-cs"/>
            </a:rPr>
            <a:t>管理</a:t>
          </a:r>
          <a:r>
            <a:rPr kumimoji="1" lang="ja-JP" altLang="ja-JP" sz="1100">
              <a:solidFill>
                <a:schemeClr val="dk1"/>
              </a:solidFill>
              <a:effectLst/>
              <a:latin typeface="+mn-lt"/>
              <a:ea typeface="+mn-ea"/>
              <a:cs typeface="+mn-cs"/>
            </a:rPr>
            <a:t>経費が増加していることや、職員数削減により、人件費から委託料（物件費）</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へシフトしていることが挙げられる。今後は事務事業評価により「抜本的な事業のあり方」等を検証するとともに、「公共施設再配置計画」策定により既存施設の統廃合等を進め物件費の縮減に努める。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67128</xdr:rowOff>
    </xdr:from>
    <xdr:to>
      <xdr:col>24</xdr:col>
      <xdr:colOff>31750</xdr:colOff>
      <xdr:row>21</xdr:row>
      <xdr:rowOff>26307</xdr:rowOff>
    </xdr:to>
    <xdr:cxnSp macro="">
      <xdr:nvCxnSpPr>
        <xdr:cNvPr id="129" name="直線コネクタ 128"/>
        <xdr:cNvCxnSpPr/>
      </xdr:nvCxnSpPr>
      <xdr:spPr>
        <a:xfrm>
          <a:off x="15671800" y="34961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67128</xdr:rowOff>
    </xdr:from>
    <xdr:to>
      <xdr:col>22</xdr:col>
      <xdr:colOff>565150</xdr:colOff>
      <xdr:row>21</xdr:row>
      <xdr:rowOff>4536</xdr:rowOff>
    </xdr:to>
    <xdr:cxnSp macro="">
      <xdr:nvCxnSpPr>
        <xdr:cNvPr id="132" name="直線コネクタ 131"/>
        <xdr:cNvCxnSpPr/>
      </xdr:nvCxnSpPr>
      <xdr:spPr>
        <a:xfrm flipV="1">
          <a:off x="14782800" y="3496128"/>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64407</xdr:rowOff>
    </xdr:from>
    <xdr:to>
      <xdr:col>21</xdr:col>
      <xdr:colOff>361950</xdr:colOff>
      <xdr:row>21</xdr:row>
      <xdr:rowOff>4536</xdr:rowOff>
    </xdr:to>
    <xdr:cxnSp macro="">
      <xdr:nvCxnSpPr>
        <xdr:cNvPr id="135" name="直線コネクタ 134"/>
        <xdr:cNvCxnSpPr/>
      </xdr:nvCxnSpPr>
      <xdr:spPr>
        <a:xfrm>
          <a:off x="13893800" y="3321957"/>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53522</xdr:rowOff>
    </xdr:from>
    <xdr:to>
      <xdr:col>20</xdr:col>
      <xdr:colOff>158750</xdr:colOff>
      <xdr:row>19</xdr:row>
      <xdr:rowOff>64407</xdr:rowOff>
    </xdr:to>
    <xdr:cxnSp macro="">
      <xdr:nvCxnSpPr>
        <xdr:cNvPr id="138" name="直線コネクタ 137"/>
        <xdr:cNvCxnSpPr/>
      </xdr:nvCxnSpPr>
      <xdr:spPr>
        <a:xfrm>
          <a:off x="13004800" y="3311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160763</xdr:rowOff>
    </xdr:from>
    <xdr:ext cx="762000" cy="259045"/>
    <xdr:sp macro="" textlink="">
      <xdr:nvSpPr>
        <xdr:cNvPr id="140" name="テキスト ボックス 139"/>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146957</xdr:rowOff>
    </xdr:from>
    <xdr:to>
      <xdr:col>24</xdr:col>
      <xdr:colOff>82550</xdr:colOff>
      <xdr:row>21</xdr:row>
      <xdr:rowOff>77107</xdr:rowOff>
    </xdr:to>
    <xdr:sp macro="" textlink="">
      <xdr:nvSpPr>
        <xdr:cNvPr id="148" name="円/楕円 147"/>
        <xdr:cNvSpPr/>
      </xdr:nvSpPr>
      <xdr:spPr>
        <a:xfrm>
          <a:off x="16459200" y="35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55534</xdr:rowOff>
    </xdr:from>
    <xdr:ext cx="762000" cy="259045"/>
    <xdr:sp macro="" textlink="">
      <xdr:nvSpPr>
        <xdr:cNvPr id="149" name="物件費該当値テキスト"/>
        <xdr:cNvSpPr txBox="1"/>
      </xdr:nvSpPr>
      <xdr:spPr>
        <a:xfrm>
          <a:off x="16598900" y="348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16328</xdr:rowOff>
    </xdr:from>
    <xdr:to>
      <xdr:col>22</xdr:col>
      <xdr:colOff>615950</xdr:colOff>
      <xdr:row>20</xdr:row>
      <xdr:rowOff>117928</xdr:rowOff>
    </xdr:to>
    <xdr:sp macro="" textlink="">
      <xdr:nvSpPr>
        <xdr:cNvPr id="150" name="円/楕円 149"/>
        <xdr:cNvSpPr/>
      </xdr:nvSpPr>
      <xdr:spPr>
        <a:xfrm>
          <a:off x="15621000" y="344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102705</xdr:rowOff>
    </xdr:from>
    <xdr:ext cx="736600" cy="259045"/>
    <xdr:sp macro="" textlink="">
      <xdr:nvSpPr>
        <xdr:cNvPr id="151" name="テキスト ボックス 150"/>
        <xdr:cNvSpPr txBox="1"/>
      </xdr:nvSpPr>
      <xdr:spPr>
        <a:xfrm>
          <a:off x="15290800" y="3531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125186</xdr:rowOff>
    </xdr:from>
    <xdr:to>
      <xdr:col>21</xdr:col>
      <xdr:colOff>412750</xdr:colOff>
      <xdr:row>21</xdr:row>
      <xdr:rowOff>55336</xdr:rowOff>
    </xdr:to>
    <xdr:sp macro="" textlink="">
      <xdr:nvSpPr>
        <xdr:cNvPr id="152" name="円/楕円 151"/>
        <xdr:cNvSpPr/>
      </xdr:nvSpPr>
      <xdr:spPr>
        <a:xfrm>
          <a:off x="14732000" y="35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21</xdr:row>
      <xdr:rowOff>40113</xdr:rowOff>
    </xdr:from>
    <xdr:ext cx="762000" cy="259045"/>
    <xdr:sp macro="" textlink="">
      <xdr:nvSpPr>
        <xdr:cNvPr id="153" name="テキスト ボックス 152"/>
        <xdr:cNvSpPr txBox="1"/>
      </xdr:nvSpPr>
      <xdr:spPr>
        <a:xfrm>
          <a:off x="14401800" y="364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13607</xdr:rowOff>
    </xdr:from>
    <xdr:to>
      <xdr:col>20</xdr:col>
      <xdr:colOff>209550</xdr:colOff>
      <xdr:row>19</xdr:row>
      <xdr:rowOff>115207</xdr:rowOff>
    </xdr:to>
    <xdr:sp macro="" textlink="">
      <xdr:nvSpPr>
        <xdr:cNvPr id="154" name="円/楕円 153"/>
        <xdr:cNvSpPr/>
      </xdr:nvSpPr>
      <xdr:spPr>
        <a:xfrm>
          <a:off x="138430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99984</xdr:rowOff>
    </xdr:from>
    <xdr:ext cx="762000" cy="259045"/>
    <xdr:sp macro="" textlink="">
      <xdr:nvSpPr>
        <xdr:cNvPr id="155" name="テキスト ボックス 154"/>
        <xdr:cNvSpPr txBox="1"/>
      </xdr:nvSpPr>
      <xdr:spPr>
        <a:xfrm>
          <a:off x="13512800" y="335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2722</xdr:rowOff>
    </xdr:from>
    <xdr:to>
      <xdr:col>19</xdr:col>
      <xdr:colOff>6350</xdr:colOff>
      <xdr:row>19</xdr:row>
      <xdr:rowOff>104322</xdr:rowOff>
    </xdr:to>
    <xdr:sp macro="" textlink="">
      <xdr:nvSpPr>
        <xdr:cNvPr id="156" name="円/楕円 155"/>
        <xdr:cNvSpPr/>
      </xdr:nvSpPr>
      <xdr:spPr>
        <a:xfrm>
          <a:off x="12954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89099</xdr:rowOff>
    </xdr:from>
    <xdr:ext cx="762000" cy="259045"/>
    <xdr:sp macro="" textlink="">
      <xdr:nvSpPr>
        <xdr:cNvPr id="157" name="テキスト ボックス 156"/>
        <xdr:cNvSpPr txBox="1"/>
      </xdr:nvSpPr>
      <xdr:spPr>
        <a:xfrm>
          <a:off x="12623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類似団体平均と比較すると、扶助費に係る経常収支比率は低くなっており、</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前年度より</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今後も少子高齢化による社会保障関係費の増加等、扶助費は増加する傾向にあることから、市単独扶助事業の適正化を図る。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29028</xdr:rowOff>
    </xdr:from>
    <xdr:to>
      <xdr:col>7</xdr:col>
      <xdr:colOff>15875</xdr:colOff>
      <xdr:row>55</xdr:row>
      <xdr:rowOff>20865</xdr:rowOff>
    </xdr:to>
    <xdr:cxnSp macro="">
      <xdr:nvCxnSpPr>
        <xdr:cNvPr id="192" name="直線コネクタ 191"/>
        <xdr:cNvCxnSpPr/>
      </xdr:nvCxnSpPr>
      <xdr:spPr>
        <a:xfrm flipV="1">
          <a:off x="3987800" y="9287328"/>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170543</xdr:rowOff>
    </xdr:from>
    <xdr:to>
      <xdr:col>5</xdr:col>
      <xdr:colOff>549275</xdr:colOff>
      <xdr:row>55</xdr:row>
      <xdr:rowOff>20865</xdr:rowOff>
    </xdr:to>
    <xdr:cxnSp macro="">
      <xdr:nvCxnSpPr>
        <xdr:cNvPr id="195" name="直線コネクタ 194"/>
        <xdr:cNvCxnSpPr/>
      </xdr:nvCxnSpPr>
      <xdr:spPr>
        <a:xfrm>
          <a:off x="3098800" y="9428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7" name="テキスト ボックス 196"/>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148772</xdr:rowOff>
    </xdr:from>
    <xdr:to>
      <xdr:col>4</xdr:col>
      <xdr:colOff>346075</xdr:colOff>
      <xdr:row>54</xdr:row>
      <xdr:rowOff>170543</xdr:rowOff>
    </xdr:to>
    <xdr:cxnSp macro="">
      <xdr:nvCxnSpPr>
        <xdr:cNvPr id="198" name="直線コネクタ 197"/>
        <xdr:cNvCxnSpPr/>
      </xdr:nvCxnSpPr>
      <xdr:spPr>
        <a:xfrm>
          <a:off x="2209800" y="94070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148772</xdr:rowOff>
    </xdr:from>
    <xdr:to>
      <xdr:col>3</xdr:col>
      <xdr:colOff>142875</xdr:colOff>
      <xdr:row>54</xdr:row>
      <xdr:rowOff>170543</xdr:rowOff>
    </xdr:to>
    <xdr:cxnSp macro="">
      <xdr:nvCxnSpPr>
        <xdr:cNvPr id="201" name="直線コネクタ 200"/>
        <xdr:cNvCxnSpPr/>
      </xdr:nvCxnSpPr>
      <xdr:spPr>
        <a:xfrm flipV="1">
          <a:off x="1320800" y="94070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5" name="テキスト ボックス 204"/>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149678</xdr:rowOff>
    </xdr:from>
    <xdr:to>
      <xdr:col>7</xdr:col>
      <xdr:colOff>66675</xdr:colOff>
      <xdr:row>54</xdr:row>
      <xdr:rowOff>79828</xdr:rowOff>
    </xdr:to>
    <xdr:sp macro="" textlink="">
      <xdr:nvSpPr>
        <xdr:cNvPr id="211" name="円/楕円 210"/>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166205</xdr:rowOff>
    </xdr:from>
    <xdr:ext cx="762000" cy="259045"/>
    <xdr:sp macro="" textlink="">
      <xdr:nvSpPr>
        <xdr:cNvPr id="212"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13" name="円/楕円 212"/>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14" name="テキスト ボックス 213"/>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119743</xdr:rowOff>
    </xdr:from>
    <xdr:to>
      <xdr:col>4</xdr:col>
      <xdr:colOff>396875</xdr:colOff>
      <xdr:row>55</xdr:row>
      <xdr:rowOff>49893</xdr:rowOff>
    </xdr:to>
    <xdr:sp macro="" textlink="">
      <xdr:nvSpPr>
        <xdr:cNvPr id="215" name="円/楕円 214"/>
        <xdr:cNvSpPr/>
      </xdr:nvSpPr>
      <xdr:spPr>
        <a:xfrm>
          <a:off x="3048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60070</xdr:rowOff>
    </xdr:from>
    <xdr:ext cx="762000" cy="259045"/>
    <xdr:sp macro="" textlink="">
      <xdr:nvSpPr>
        <xdr:cNvPr id="216" name="テキスト ボックス 215"/>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97972</xdr:rowOff>
    </xdr:from>
    <xdr:to>
      <xdr:col>3</xdr:col>
      <xdr:colOff>193675</xdr:colOff>
      <xdr:row>55</xdr:row>
      <xdr:rowOff>28122</xdr:rowOff>
    </xdr:to>
    <xdr:sp macro="" textlink="">
      <xdr:nvSpPr>
        <xdr:cNvPr id="217" name="円/楕円 216"/>
        <xdr:cNvSpPr/>
      </xdr:nvSpPr>
      <xdr:spPr>
        <a:xfrm>
          <a:off x="2159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38299</xdr:rowOff>
    </xdr:from>
    <xdr:ext cx="762000" cy="259045"/>
    <xdr:sp macro="" textlink="">
      <xdr:nvSpPr>
        <xdr:cNvPr id="218" name="テキスト ボックス 217"/>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119743</xdr:rowOff>
    </xdr:from>
    <xdr:to>
      <xdr:col>1</xdr:col>
      <xdr:colOff>676275</xdr:colOff>
      <xdr:row>55</xdr:row>
      <xdr:rowOff>49893</xdr:rowOff>
    </xdr:to>
    <xdr:sp macro="" textlink="">
      <xdr:nvSpPr>
        <xdr:cNvPr id="219" name="円/楕円 218"/>
        <xdr:cNvSpPr/>
      </xdr:nvSpPr>
      <xdr:spPr>
        <a:xfrm>
          <a:off x="1270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60070</xdr:rowOff>
    </xdr:from>
    <xdr:ext cx="762000" cy="259045"/>
    <xdr:sp macro="" textlink="">
      <xdr:nvSpPr>
        <xdr:cNvPr id="220" name="テキスト ボックス 219"/>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その他（１５．１％）の内訳は、繰出金１３．５％、維持補修費１．６％（前年度　繰出金１１．７％、維持補修費１．７％）となっている。</a:t>
          </a:r>
          <a:r>
            <a:rPr kumimoji="1" lang="ja-JP" altLang="ja-JP" sz="1100">
              <a:solidFill>
                <a:schemeClr val="dk1"/>
              </a:solidFill>
              <a:effectLst/>
              <a:latin typeface="+mn-lt"/>
              <a:ea typeface="+mn-ea"/>
              <a:cs typeface="+mn-cs"/>
            </a:rPr>
            <a:t>類似団体平均と比較すると、その他に係る経常収支比率は</a:t>
          </a:r>
          <a:r>
            <a:rPr kumimoji="1" lang="ja-JP" altLang="en-US" sz="1100">
              <a:solidFill>
                <a:schemeClr val="dk1"/>
              </a:solidFill>
              <a:effectLst/>
              <a:latin typeface="+mn-lt"/>
              <a:ea typeface="+mn-ea"/>
              <a:cs typeface="+mn-cs"/>
            </a:rPr>
            <a:t>類似団体平均より</a:t>
          </a:r>
          <a:r>
            <a:rPr kumimoji="1" lang="ja-JP" altLang="ja-JP" sz="1100">
              <a:solidFill>
                <a:schemeClr val="dk1"/>
              </a:solidFill>
              <a:effectLst/>
              <a:latin typeface="+mn-lt"/>
              <a:ea typeface="+mn-ea"/>
              <a:cs typeface="+mn-cs"/>
            </a:rPr>
            <a:t>低くなって</a:t>
          </a:r>
          <a:r>
            <a:rPr kumimoji="1" lang="ja-JP" altLang="en-US" sz="1100">
              <a:solidFill>
                <a:schemeClr val="dk1"/>
              </a:solidFill>
              <a:effectLst/>
              <a:latin typeface="+mn-lt"/>
              <a:ea typeface="+mn-ea"/>
              <a:cs typeface="+mn-cs"/>
            </a:rPr>
            <a:t>いるものの</a:t>
          </a:r>
          <a:r>
            <a:rPr kumimoji="1" lang="ja-JP" altLang="ja-JP" sz="1100">
              <a:solidFill>
                <a:schemeClr val="dk1"/>
              </a:solidFill>
              <a:effectLst/>
              <a:latin typeface="+mn-lt"/>
              <a:ea typeface="+mn-ea"/>
              <a:cs typeface="+mn-cs"/>
            </a:rPr>
            <a:t>、昨年度より</a:t>
          </a:r>
          <a:r>
            <a:rPr kumimoji="1" lang="ja-JP" altLang="en-US" sz="1100">
              <a:solidFill>
                <a:schemeClr val="dk1"/>
              </a:solidFill>
              <a:effectLst/>
              <a:latin typeface="+mn-lt"/>
              <a:ea typeface="+mn-ea"/>
              <a:cs typeface="+mn-cs"/>
            </a:rPr>
            <a:t>１．６ポイント上昇しており、特に繰出金増による上昇のため、</a:t>
          </a:r>
          <a:r>
            <a:rPr kumimoji="1" lang="ja-JP" altLang="ja-JP" sz="1100">
              <a:solidFill>
                <a:schemeClr val="dk1"/>
              </a:solidFill>
              <a:effectLst/>
              <a:latin typeface="+mn-lt"/>
              <a:ea typeface="+mn-ea"/>
              <a:cs typeface="+mn-cs"/>
            </a:rPr>
            <a:t>今後も引き続き下水道事業などの公営企業会計への基準外繰出の抑制に努める。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88900</xdr:rowOff>
    </xdr:from>
    <xdr:to>
      <xdr:col>24</xdr:col>
      <xdr:colOff>31750</xdr:colOff>
      <xdr:row>55</xdr:row>
      <xdr:rowOff>39370</xdr:rowOff>
    </xdr:to>
    <xdr:cxnSp macro="">
      <xdr:nvCxnSpPr>
        <xdr:cNvPr id="253" name="直線コネクタ 252"/>
        <xdr:cNvCxnSpPr/>
      </xdr:nvCxnSpPr>
      <xdr:spPr>
        <a:xfrm>
          <a:off x="15671800" y="93472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88900</xdr:rowOff>
    </xdr:from>
    <xdr:to>
      <xdr:col>22</xdr:col>
      <xdr:colOff>565150</xdr:colOff>
      <xdr:row>54</xdr:row>
      <xdr:rowOff>111760</xdr:rowOff>
    </xdr:to>
    <xdr:cxnSp macro="">
      <xdr:nvCxnSpPr>
        <xdr:cNvPr id="256" name="直線コネクタ 255"/>
        <xdr:cNvCxnSpPr/>
      </xdr:nvCxnSpPr>
      <xdr:spPr>
        <a:xfrm flipV="1">
          <a:off x="14782800" y="9347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8" name="テキスト ボックス 257"/>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66040</xdr:rowOff>
    </xdr:from>
    <xdr:to>
      <xdr:col>21</xdr:col>
      <xdr:colOff>361950</xdr:colOff>
      <xdr:row>54</xdr:row>
      <xdr:rowOff>111760</xdr:rowOff>
    </xdr:to>
    <xdr:cxnSp macro="">
      <xdr:nvCxnSpPr>
        <xdr:cNvPr id="259" name="直線コネクタ 258"/>
        <xdr:cNvCxnSpPr/>
      </xdr:nvCxnSpPr>
      <xdr:spPr>
        <a:xfrm>
          <a:off x="13893800" y="9324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44467</xdr:rowOff>
    </xdr:from>
    <xdr:ext cx="762000" cy="259045"/>
    <xdr:sp macro="" textlink="">
      <xdr:nvSpPr>
        <xdr:cNvPr id="261" name="テキスト ボックス 260"/>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35560</xdr:rowOff>
    </xdr:from>
    <xdr:to>
      <xdr:col>20</xdr:col>
      <xdr:colOff>158750</xdr:colOff>
      <xdr:row>54</xdr:row>
      <xdr:rowOff>66040</xdr:rowOff>
    </xdr:to>
    <xdr:cxnSp macro="">
      <xdr:nvCxnSpPr>
        <xdr:cNvPr id="262" name="直線コネクタ 261"/>
        <xdr:cNvCxnSpPr/>
      </xdr:nvCxnSpPr>
      <xdr:spPr>
        <a:xfrm>
          <a:off x="13004800" y="9293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160020</xdr:rowOff>
    </xdr:from>
    <xdr:to>
      <xdr:col>24</xdr:col>
      <xdr:colOff>82550</xdr:colOff>
      <xdr:row>55</xdr:row>
      <xdr:rowOff>90170</xdr:rowOff>
    </xdr:to>
    <xdr:sp macro="" textlink="">
      <xdr:nvSpPr>
        <xdr:cNvPr id="272" name="円/楕円 271"/>
        <xdr:cNvSpPr/>
      </xdr:nvSpPr>
      <xdr:spPr>
        <a:xfrm>
          <a:off x="16459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5097</xdr:rowOff>
    </xdr:from>
    <xdr:ext cx="762000" cy="259045"/>
    <xdr:sp macro="" textlink="">
      <xdr:nvSpPr>
        <xdr:cNvPr id="273" name="その他該当値テキスト"/>
        <xdr:cNvSpPr txBox="1"/>
      </xdr:nvSpPr>
      <xdr:spPr>
        <a:xfrm>
          <a:off x="16598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38100</xdr:rowOff>
    </xdr:from>
    <xdr:to>
      <xdr:col>22</xdr:col>
      <xdr:colOff>615950</xdr:colOff>
      <xdr:row>54</xdr:row>
      <xdr:rowOff>139700</xdr:rowOff>
    </xdr:to>
    <xdr:sp macro="" textlink="">
      <xdr:nvSpPr>
        <xdr:cNvPr id="274" name="円/楕円 273"/>
        <xdr:cNvSpPr/>
      </xdr:nvSpPr>
      <xdr:spPr>
        <a:xfrm>
          <a:off x="15621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149877</xdr:rowOff>
    </xdr:from>
    <xdr:ext cx="736600" cy="259045"/>
    <xdr:sp macro="" textlink="">
      <xdr:nvSpPr>
        <xdr:cNvPr id="275" name="テキスト ボックス 274"/>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60960</xdr:rowOff>
    </xdr:from>
    <xdr:to>
      <xdr:col>21</xdr:col>
      <xdr:colOff>412750</xdr:colOff>
      <xdr:row>54</xdr:row>
      <xdr:rowOff>162560</xdr:rowOff>
    </xdr:to>
    <xdr:sp macro="" textlink="">
      <xdr:nvSpPr>
        <xdr:cNvPr id="276" name="円/楕円 275"/>
        <xdr:cNvSpPr/>
      </xdr:nvSpPr>
      <xdr:spPr>
        <a:xfrm>
          <a:off x="14732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1287</xdr:rowOff>
    </xdr:from>
    <xdr:ext cx="762000" cy="259045"/>
    <xdr:sp macro="" textlink="">
      <xdr:nvSpPr>
        <xdr:cNvPr id="277" name="テキスト ボックス 276"/>
        <xdr:cNvSpPr txBox="1"/>
      </xdr:nvSpPr>
      <xdr:spPr>
        <a:xfrm>
          <a:off x="14401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15240</xdr:rowOff>
    </xdr:from>
    <xdr:to>
      <xdr:col>20</xdr:col>
      <xdr:colOff>209550</xdr:colOff>
      <xdr:row>54</xdr:row>
      <xdr:rowOff>116840</xdr:rowOff>
    </xdr:to>
    <xdr:sp macro="" textlink="">
      <xdr:nvSpPr>
        <xdr:cNvPr id="278" name="円/楕円 277"/>
        <xdr:cNvSpPr/>
      </xdr:nvSpPr>
      <xdr:spPr>
        <a:xfrm>
          <a:off x="13843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127017</xdr:rowOff>
    </xdr:from>
    <xdr:ext cx="762000" cy="259045"/>
    <xdr:sp macro="" textlink="">
      <xdr:nvSpPr>
        <xdr:cNvPr id="279" name="テキスト ボックス 278"/>
        <xdr:cNvSpPr txBox="1"/>
      </xdr:nvSpPr>
      <xdr:spPr>
        <a:xfrm>
          <a:off x="13512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156210</xdr:rowOff>
    </xdr:from>
    <xdr:to>
      <xdr:col>19</xdr:col>
      <xdr:colOff>6350</xdr:colOff>
      <xdr:row>54</xdr:row>
      <xdr:rowOff>86360</xdr:rowOff>
    </xdr:to>
    <xdr:sp macro="" textlink="">
      <xdr:nvSpPr>
        <xdr:cNvPr id="280" name="円/楕円 279"/>
        <xdr:cNvSpPr/>
      </xdr:nvSpPr>
      <xdr:spPr>
        <a:xfrm>
          <a:off x="12954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96537</xdr:rowOff>
    </xdr:from>
    <xdr:ext cx="762000" cy="259045"/>
    <xdr:sp macro="" textlink="">
      <xdr:nvSpPr>
        <xdr:cNvPr id="281" name="テキスト ボックス 280"/>
        <xdr:cNvSpPr txBox="1"/>
      </xdr:nvSpPr>
      <xdr:spPr>
        <a:xfrm>
          <a:off x="12623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補助費等に係る経常収支比率が高くなっている。要因としては、主にゴミ処理業務や消防業務を一部事務組合で行っていることや、合併調整等により、各種団体への補助金について合併前のまま継続し行っていることなどが要因である。各種団体への補助金については定期的な見直しなどにより、整理合理化や補助基準の適正化を図り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76708</xdr:rowOff>
    </xdr:from>
    <xdr:to>
      <xdr:col>24</xdr:col>
      <xdr:colOff>31750</xdr:colOff>
      <xdr:row>36</xdr:row>
      <xdr:rowOff>99568</xdr:rowOff>
    </xdr:to>
    <xdr:cxnSp macro="">
      <xdr:nvCxnSpPr>
        <xdr:cNvPr id="311" name="直線コネクタ 310"/>
        <xdr:cNvCxnSpPr/>
      </xdr:nvCxnSpPr>
      <xdr:spPr>
        <a:xfrm>
          <a:off x="15671800" y="62489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76708</xdr:rowOff>
    </xdr:from>
    <xdr:to>
      <xdr:col>22</xdr:col>
      <xdr:colOff>565150</xdr:colOff>
      <xdr:row>36</xdr:row>
      <xdr:rowOff>94996</xdr:rowOff>
    </xdr:to>
    <xdr:cxnSp macro="">
      <xdr:nvCxnSpPr>
        <xdr:cNvPr id="314" name="直線コネクタ 313"/>
        <xdr:cNvCxnSpPr/>
      </xdr:nvCxnSpPr>
      <xdr:spPr>
        <a:xfrm flipV="1">
          <a:off x="14782800" y="6248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6" name="テキスト ボックス 31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49276</xdr:rowOff>
    </xdr:from>
    <xdr:to>
      <xdr:col>21</xdr:col>
      <xdr:colOff>361950</xdr:colOff>
      <xdr:row>36</xdr:row>
      <xdr:rowOff>94996</xdr:rowOff>
    </xdr:to>
    <xdr:cxnSp macro="">
      <xdr:nvCxnSpPr>
        <xdr:cNvPr id="317" name="直線コネクタ 316"/>
        <xdr:cNvCxnSpPr/>
      </xdr:nvCxnSpPr>
      <xdr:spPr>
        <a:xfrm>
          <a:off x="13893800" y="62214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161290</xdr:rowOff>
    </xdr:from>
    <xdr:to>
      <xdr:col>20</xdr:col>
      <xdr:colOff>158750</xdr:colOff>
      <xdr:row>36</xdr:row>
      <xdr:rowOff>49276</xdr:rowOff>
    </xdr:to>
    <xdr:cxnSp macro="">
      <xdr:nvCxnSpPr>
        <xdr:cNvPr id="320" name="直線コネクタ 319"/>
        <xdr:cNvCxnSpPr/>
      </xdr:nvCxnSpPr>
      <xdr:spPr>
        <a:xfrm>
          <a:off x="13004800" y="61620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30" name="円/楕円 329"/>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20845</xdr:rowOff>
    </xdr:from>
    <xdr:ext cx="762000" cy="259045"/>
    <xdr:sp macro="" textlink="">
      <xdr:nvSpPr>
        <xdr:cNvPr id="331" name="補助費等該当値テキスト"/>
        <xdr:cNvSpPr txBox="1"/>
      </xdr:nvSpPr>
      <xdr:spPr>
        <a:xfrm>
          <a:off x="165989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25908</xdr:rowOff>
    </xdr:from>
    <xdr:to>
      <xdr:col>22</xdr:col>
      <xdr:colOff>615950</xdr:colOff>
      <xdr:row>36</xdr:row>
      <xdr:rowOff>127508</xdr:rowOff>
    </xdr:to>
    <xdr:sp macro="" textlink="">
      <xdr:nvSpPr>
        <xdr:cNvPr id="332" name="円/楕円 331"/>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112285</xdr:rowOff>
    </xdr:from>
    <xdr:ext cx="736600" cy="259045"/>
    <xdr:sp macro="" textlink="">
      <xdr:nvSpPr>
        <xdr:cNvPr id="333" name="テキスト ボックス 332"/>
        <xdr:cNvSpPr txBox="1"/>
      </xdr:nvSpPr>
      <xdr:spPr>
        <a:xfrm>
          <a:off x="15290800" y="628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44196</xdr:rowOff>
    </xdr:from>
    <xdr:to>
      <xdr:col>21</xdr:col>
      <xdr:colOff>412750</xdr:colOff>
      <xdr:row>36</xdr:row>
      <xdr:rowOff>145796</xdr:rowOff>
    </xdr:to>
    <xdr:sp macro="" textlink="">
      <xdr:nvSpPr>
        <xdr:cNvPr id="334" name="円/楕円 333"/>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130573</xdr:rowOff>
    </xdr:from>
    <xdr:ext cx="762000" cy="259045"/>
    <xdr:sp macro="" textlink="">
      <xdr:nvSpPr>
        <xdr:cNvPr id="335" name="テキスト ボックス 334"/>
        <xdr:cNvSpPr txBox="1"/>
      </xdr:nvSpPr>
      <xdr:spPr>
        <a:xfrm>
          <a:off x="14401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169926</xdr:rowOff>
    </xdr:from>
    <xdr:to>
      <xdr:col>20</xdr:col>
      <xdr:colOff>209550</xdr:colOff>
      <xdr:row>36</xdr:row>
      <xdr:rowOff>100076</xdr:rowOff>
    </xdr:to>
    <xdr:sp macro="" textlink="">
      <xdr:nvSpPr>
        <xdr:cNvPr id="336" name="円/楕円 335"/>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37" name="テキスト ボックス 336"/>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38" name="円/楕円 337"/>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50817</xdr:rowOff>
    </xdr:from>
    <xdr:ext cx="762000" cy="259045"/>
    <xdr:sp macro="" textlink="">
      <xdr:nvSpPr>
        <xdr:cNvPr id="339" name="テキスト ボックス 338"/>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経常的な公債費に係る一般財源等は、平成２４年度に借入れた臨時財政対策債などの元金償還が始まったことなどにより１．６ポイント上昇した。</a:t>
          </a:r>
          <a:r>
            <a:rPr kumimoji="1" lang="ja-JP" altLang="ja-JP" sz="1100">
              <a:solidFill>
                <a:schemeClr val="dk1"/>
              </a:solidFill>
              <a:effectLst/>
              <a:latin typeface="+mn-lt"/>
              <a:ea typeface="+mn-ea"/>
              <a:cs typeface="+mn-cs"/>
            </a:rPr>
            <a:t>類似団体平均と比較すると低くなっている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今後も後年度の財政負担とならないよう、起債の新規発行については適正化を図る。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12700</xdr:rowOff>
    </xdr:from>
    <xdr:to>
      <xdr:col>7</xdr:col>
      <xdr:colOff>15875</xdr:colOff>
      <xdr:row>74</xdr:row>
      <xdr:rowOff>43180</xdr:rowOff>
    </xdr:to>
    <xdr:cxnSp macro="">
      <xdr:nvCxnSpPr>
        <xdr:cNvPr id="371" name="直線コネクタ 370"/>
        <xdr:cNvCxnSpPr/>
      </xdr:nvCxnSpPr>
      <xdr:spPr>
        <a:xfrm>
          <a:off x="3987800" y="12700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6985</xdr:rowOff>
    </xdr:from>
    <xdr:to>
      <xdr:col>5</xdr:col>
      <xdr:colOff>549275</xdr:colOff>
      <xdr:row>74</xdr:row>
      <xdr:rowOff>12700</xdr:rowOff>
    </xdr:to>
    <xdr:cxnSp macro="">
      <xdr:nvCxnSpPr>
        <xdr:cNvPr id="374" name="直線コネクタ 373"/>
        <xdr:cNvCxnSpPr/>
      </xdr:nvCxnSpPr>
      <xdr:spPr>
        <a:xfrm>
          <a:off x="3098800" y="126942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6" name="テキスト ボックス 375"/>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167005</xdr:rowOff>
    </xdr:from>
    <xdr:to>
      <xdr:col>4</xdr:col>
      <xdr:colOff>346075</xdr:colOff>
      <xdr:row>74</xdr:row>
      <xdr:rowOff>6985</xdr:rowOff>
    </xdr:to>
    <xdr:cxnSp macro="">
      <xdr:nvCxnSpPr>
        <xdr:cNvPr id="377" name="直線コネクタ 376"/>
        <xdr:cNvCxnSpPr/>
      </xdr:nvCxnSpPr>
      <xdr:spPr>
        <a:xfrm>
          <a:off x="2209800" y="126828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61612</xdr:rowOff>
    </xdr:from>
    <xdr:ext cx="762000" cy="259045"/>
    <xdr:sp macro="" textlink="">
      <xdr:nvSpPr>
        <xdr:cNvPr id="379" name="テキスト ボックス 378"/>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167005</xdr:rowOff>
    </xdr:from>
    <xdr:to>
      <xdr:col>3</xdr:col>
      <xdr:colOff>142875</xdr:colOff>
      <xdr:row>74</xdr:row>
      <xdr:rowOff>1270</xdr:rowOff>
    </xdr:to>
    <xdr:cxnSp macro="">
      <xdr:nvCxnSpPr>
        <xdr:cNvPr id="380" name="直線コネクタ 379"/>
        <xdr:cNvCxnSpPr/>
      </xdr:nvCxnSpPr>
      <xdr:spPr>
        <a:xfrm flipV="1">
          <a:off x="1320800" y="126828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82" name="テキスト ボックス 381"/>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163830</xdr:rowOff>
    </xdr:from>
    <xdr:to>
      <xdr:col>7</xdr:col>
      <xdr:colOff>66675</xdr:colOff>
      <xdr:row>74</xdr:row>
      <xdr:rowOff>93980</xdr:rowOff>
    </xdr:to>
    <xdr:sp macro="" textlink="">
      <xdr:nvSpPr>
        <xdr:cNvPr id="390" name="円/楕円 389"/>
        <xdr:cNvSpPr/>
      </xdr:nvSpPr>
      <xdr:spPr>
        <a:xfrm>
          <a:off x="47752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72407</xdr:rowOff>
    </xdr:from>
    <xdr:ext cx="762000" cy="259045"/>
    <xdr:sp macro="" textlink="">
      <xdr:nvSpPr>
        <xdr:cNvPr id="391" name="公債費該当値テキスト"/>
        <xdr:cNvSpPr txBox="1"/>
      </xdr:nvSpPr>
      <xdr:spPr>
        <a:xfrm>
          <a:off x="4914900" y="1258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133350</xdr:rowOff>
    </xdr:from>
    <xdr:to>
      <xdr:col>5</xdr:col>
      <xdr:colOff>600075</xdr:colOff>
      <xdr:row>74</xdr:row>
      <xdr:rowOff>63500</xdr:rowOff>
    </xdr:to>
    <xdr:sp macro="" textlink="">
      <xdr:nvSpPr>
        <xdr:cNvPr id="392" name="円/楕円 391"/>
        <xdr:cNvSpPr/>
      </xdr:nvSpPr>
      <xdr:spPr>
        <a:xfrm>
          <a:off x="3937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73677</xdr:rowOff>
    </xdr:from>
    <xdr:ext cx="736600" cy="259045"/>
    <xdr:sp macro="" textlink="">
      <xdr:nvSpPr>
        <xdr:cNvPr id="393" name="テキスト ボックス 392"/>
        <xdr:cNvSpPr txBox="1"/>
      </xdr:nvSpPr>
      <xdr:spPr>
        <a:xfrm>
          <a:off x="3606800" y="1241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127635</xdr:rowOff>
    </xdr:from>
    <xdr:to>
      <xdr:col>4</xdr:col>
      <xdr:colOff>396875</xdr:colOff>
      <xdr:row>74</xdr:row>
      <xdr:rowOff>57785</xdr:rowOff>
    </xdr:to>
    <xdr:sp macro="" textlink="">
      <xdr:nvSpPr>
        <xdr:cNvPr id="394" name="円/楕円 393"/>
        <xdr:cNvSpPr/>
      </xdr:nvSpPr>
      <xdr:spPr>
        <a:xfrm>
          <a:off x="3048000" y="1264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67962</xdr:rowOff>
    </xdr:from>
    <xdr:ext cx="762000" cy="259045"/>
    <xdr:sp macro="" textlink="">
      <xdr:nvSpPr>
        <xdr:cNvPr id="395" name="テキスト ボックス 394"/>
        <xdr:cNvSpPr txBox="1"/>
      </xdr:nvSpPr>
      <xdr:spPr>
        <a:xfrm>
          <a:off x="2717800" y="124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116205</xdr:rowOff>
    </xdr:from>
    <xdr:to>
      <xdr:col>3</xdr:col>
      <xdr:colOff>193675</xdr:colOff>
      <xdr:row>74</xdr:row>
      <xdr:rowOff>46355</xdr:rowOff>
    </xdr:to>
    <xdr:sp macro="" textlink="">
      <xdr:nvSpPr>
        <xdr:cNvPr id="396" name="円/楕円 395"/>
        <xdr:cNvSpPr/>
      </xdr:nvSpPr>
      <xdr:spPr>
        <a:xfrm>
          <a:off x="2159000" y="1263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56532</xdr:rowOff>
    </xdr:from>
    <xdr:ext cx="762000" cy="259045"/>
    <xdr:sp macro="" textlink="">
      <xdr:nvSpPr>
        <xdr:cNvPr id="397" name="テキスト ボックス 396"/>
        <xdr:cNvSpPr txBox="1"/>
      </xdr:nvSpPr>
      <xdr:spPr>
        <a:xfrm>
          <a:off x="1828800" y="1240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121920</xdr:rowOff>
    </xdr:from>
    <xdr:to>
      <xdr:col>1</xdr:col>
      <xdr:colOff>676275</xdr:colOff>
      <xdr:row>74</xdr:row>
      <xdr:rowOff>52070</xdr:rowOff>
    </xdr:to>
    <xdr:sp macro="" textlink="">
      <xdr:nvSpPr>
        <xdr:cNvPr id="398" name="円/楕円 397"/>
        <xdr:cNvSpPr/>
      </xdr:nvSpPr>
      <xdr:spPr>
        <a:xfrm>
          <a:off x="1270000" y="126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62247</xdr:rowOff>
    </xdr:from>
    <xdr:ext cx="762000" cy="259045"/>
    <xdr:sp macro="" textlink="">
      <xdr:nvSpPr>
        <xdr:cNvPr id="399" name="テキスト ボックス 398"/>
        <xdr:cNvSpPr txBox="1"/>
      </xdr:nvSpPr>
      <xdr:spPr>
        <a:xfrm>
          <a:off x="939800" y="1240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類似団体平均と比較すると、公債費以外に係る経常収支比率が</a:t>
          </a:r>
          <a:r>
            <a:rPr kumimoji="1" lang="ja-JP" altLang="en-US" sz="1100">
              <a:solidFill>
                <a:schemeClr val="dk1"/>
              </a:solidFill>
              <a:effectLst/>
              <a:latin typeface="+mn-lt"/>
              <a:ea typeface="+mn-ea"/>
              <a:cs typeface="+mn-cs"/>
            </a:rPr>
            <a:t>低く</a:t>
          </a:r>
          <a:r>
            <a:rPr kumimoji="1" lang="ja-JP" altLang="ja-JP" sz="1100">
              <a:solidFill>
                <a:schemeClr val="dk1"/>
              </a:solidFill>
              <a:effectLst/>
              <a:latin typeface="+mn-lt"/>
              <a:ea typeface="+mn-ea"/>
              <a:cs typeface="+mn-cs"/>
            </a:rPr>
            <a:t>なっている。</a:t>
          </a:r>
          <a:r>
            <a:rPr kumimoji="1" lang="ja-JP" altLang="en-US" sz="1100">
              <a:solidFill>
                <a:schemeClr val="dk1"/>
              </a:solidFill>
              <a:effectLst/>
              <a:latin typeface="+mn-lt"/>
              <a:ea typeface="+mn-ea"/>
              <a:cs typeface="+mn-cs"/>
            </a:rPr>
            <a:t>昨年度は類似団体平均より高かったものが、職員定数削減による人件費の減や市単独扶助事業費の減などにより、改善の方向となった。</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54611</xdr:rowOff>
    </xdr:from>
    <xdr:to>
      <xdr:col>24</xdr:col>
      <xdr:colOff>31750</xdr:colOff>
      <xdr:row>77</xdr:row>
      <xdr:rowOff>104139</xdr:rowOff>
    </xdr:to>
    <xdr:cxnSp macro="">
      <xdr:nvCxnSpPr>
        <xdr:cNvPr id="432" name="直線コネクタ 431"/>
        <xdr:cNvCxnSpPr/>
      </xdr:nvCxnSpPr>
      <xdr:spPr>
        <a:xfrm>
          <a:off x="15671800" y="1325626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54611</xdr:rowOff>
    </xdr:from>
    <xdr:to>
      <xdr:col>22</xdr:col>
      <xdr:colOff>565150</xdr:colOff>
      <xdr:row>77</xdr:row>
      <xdr:rowOff>104139</xdr:rowOff>
    </xdr:to>
    <xdr:cxnSp macro="">
      <xdr:nvCxnSpPr>
        <xdr:cNvPr id="435" name="直線コネクタ 434"/>
        <xdr:cNvCxnSpPr/>
      </xdr:nvCxnSpPr>
      <xdr:spPr>
        <a:xfrm flipV="1">
          <a:off x="14782800" y="132562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7" name="テキスト ボックス 436"/>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54611</xdr:rowOff>
    </xdr:from>
    <xdr:to>
      <xdr:col>21</xdr:col>
      <xdr:colOff>361950</xdr:colOff>
      <xdr:row>77</xdr:row>
      <xdr:rowOff>104139</xdr:rowOff>
    </xdr:to>
    <xdr:cxnSp macro="">
      <xdr:nvCxnSpPr>
        <xdr:cNvPr id="438" name="直線コネクタ 437"/>
        <xdr:cNvCxnSpPr/>
      </xdr:nvCxnSpPr>
      <xdr:spPr>
        <a:xfrm>
          <a:off x="13893800" y="13084811"/>
          <a:ext cx="889000" cy="2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40" name="テキスト ボックス 439"/>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20320</xdr:rowOff>
    </xdr:from>
    <xdr:to>
      <xdr:col>20</xdr:col>
      <xdr:colOff>158750</xdr:colOff>
      <xdr:row>76</xdr:row>
      <xdr:rowOff>54611</xdr:rowOff>
    </xdr:to>
    <xdr:cxnSp macro="">
      <xdr:nvCxnSpPr>
        <xdr:cNvPr id="441" name="直線コネクタ 440"/>
        <xdr:cNvCxnSpPr/>
      </xdr:nvCxnSpPr>
      <xdr:spPr>
        <a:xfrm>
          <a:off x="13004800" y="130505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53339</xdr:rowOff>
    </xdr:from>
    <xdr:to>
      <xdr:col>24</xdr:col>
      <xdr:colOff>82550</xdr:colOff>
      <xdr:row>77</xdr:row>
      <xdr:rowOff>154939</xdr:rowOff>
    </xdr:to>
    <xdr:sp macro="" textlink="">
      <xdr:nvSpPr>
        <xdr:cNvPr id="451" name="円/楕円 450"/>
        <xdr:cNvSpPr/>
      </xdr:nvSpPr>
      <xdr:spPr>
        <a:xfrm>
          <a:off x="16459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69866</xdr:rowOff>
    </xdr:from>
    <xdr:ext cx="762000" cy="259045"/>
    <xdr:sp macro="" textlink="">
      <xdr:nvSpPr>
        <xdr:cNvPr id="452" name="公債費以外該当値テキスト"/>
        <xdr:cNvSpPr txBox="1"/>
      </xdr:nvSpPr>
      <xdr:spPr>
        <a:xfrm>
          <a:off x="165989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3811</xdr:rowOff>
    </xdr:from>
    <xdr:to>
      <xdr:col>22</xdr:col>
      <xdr:colOff>615950</xdr:colOff>
      <xdr:row>77</xdr:row>
      <xdr:rowOff>105411</xdr:rowOff>
    </xdr:to>
    <xdr:sp macro="" textlink="">
      <xdr:nvSpPr>
        <xdr:cNvPr id="453" name="円/楕円 452"/>
        <xdr:cNvSpPr/>
      </xdr:nvSpPr>
      <xdr:spPr>
        <a:xfrm>
          <a:off x="15621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90188</xdr:rowOff>
    </xdr:from>
    <xdr:ext cx="736600" cy="259045"/>
    <xdr:sp macro="" textlink="">
      <xdr:nvSpPr>
        <xdr:cNvPr id="454" name="テキスト ボックス 453"/>
        <xdr:cNvSpPr txBox="1"/>
      </xdr:nvSpPr>
      <xdr:spPr>
        <a:xfrm>
          <a:off x="15290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53339</xdr:rowOff>
    </xdr:from>
    <xdr:to>
      <xdr:col>21</xdr:col>
      <xdr:colOff>412750</xdr:colOff>
      <xdr:row>77</xdr:row>
      <xdr:rowOff>154939</xdr:rowOff>
    </xdr:to>
    <xdr:sp macro="" textlink="">
      <xdr:nvSpPr>
        <xdr:cNvPr id="455" name="円/楕円 454"/>
        <xdr:cNvSpPr/>
      </xdr:nvSpPr>
      <xdr:spPr>
        <a:xfrm>
          <a:off x="14732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139716</xdr:rowOff>
    </xdr:from>
    <xdr:ext cx="762000" cy="259045"/>
    <xdr:sp macro="" textlink="">
      <xdr:nvSpPr>
        <xdr:cNvPr id="456" name="テキスト ボックス 455"/>
        <xdr:cNvSpPr txBox="1"/>
      </xdr:nvSpPr>
      <xdr:spPr>
        <a:xfrm>
          <a:off x="14401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3811</xdr:rowOff>
    </xdr:from>
    <xdr:to>
      <xdr:col>20</xdr:col>
      <xdr:colOff>209550</xdr:colOff>
      <xdr:row>76</xdr:row>
      <xdr:rowOff>105411</xdr:rowOff>
    </xdr:to>
    <xdr:sp macro="" textlink="">
      <xdr:nvSpPr>
        <xdr:cNvPr id="457" name="円/楕円 456"/>
        <xdr:cNvSpPr/>
      </xdr:nvSpPr>
      <xdr:spPr>
        <a:xfrm>
          <a:off x="13843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115587</xdr:rowOff>
    </xdr:from>
    <xdr:ext cx="762000" cy="259045"/>
    <xdr:sp macro="" textlink="">
      <xdr:nvSpPr>
        <xdr:cNvPr id="458" name="テキスト ボックス 457"/>
        <xdr:cNvSpPr txBox="1"/>
      </xdr:nvSpPr>
      <xdr:spPr>
        <a:xfrm>
          <a:off x="13512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140970</xdr:rowOff>
    </xdr:from>
    <xdr:to>
      <xdr:col>19</xdr:col>
      <xdr:colOff>6350</xdr:colOff>
      <xdr:row>76</xdr:row>
      <xdr:rowOff>71120</xdr:rowOff>
    </xdr:to>
    <xdr:sp macro="" textlink="">
      <xdr:nvSpPr>
        <xdr:cNvPr id="459" name="円/楕円 458"/>
        <xdr:cNvSpPr/>
      </xdr:nvSpPr>
      <xdr:spPr>
        <a:xfrm>
          <a:off x="12954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81297</xdr:rowOff>
    </xdr:from>
    <xdr:ext cx="762000" cy="259045"/>
    <xdr:sp macro="" textlink="">
      <xdr:nvSpPr>
        <xdr:cNvPr id="460" name="テキスト ボックス 459"/>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岐阜県本巣市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37236</xdr:rowOff>
    </xdr:from>
    <xdr:to>
      <xdr:col>4</xdr:col>
      <xdr:colOff>1117600</xdr:colOff>
      <xdr:row>18</xdr:row>
      <xdr:rowOff>43523</xdr:rowOff>
    </xdr:to>
    <xdr:cxnSp macro="">
      <xdr:nvCxnSpPr>
        <xdr:cNvPr id="50" name="直線コネクタ 49"/>
        <xdr:cNvCxnSpPr/>
      </xdr:nvCxnSpPr>
      <xdr:spPr bwMode="auto">
        <a:xfrm>
          <a:off x="5003800" y="3170961"/>
          <a:ext cx="647700" cy="6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37236</xdr:rowOff>
    </xdr:from>
    <xdr:to>
      <xdr:col>4</xdr:col>
      <xdr:colOff>469900</xdr:colOff>
      <xdr:row>18</xdr:row>
      <xdr:rowOff>43155</xdr:rowOff>
    </xdr:to>
    <xdr:cxnSp macro="">
      <xdr:nvCxnSpPr>
        <xdr:cNvPr id="53" name="直線コネクタ 52"/>
        <xdr:cNvCxnSpPr/>
      </xdr:nvCxnSpPr>
      <xdr:spPr bwMode="auto">
        <a:xfrm flipV="1">
          <a:off x="4305300" y="3170961"/>
          <a:ext cx="698500" cy="5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122788</xdr:rowOff>
    </xdr:from>
    <xdr:ext cx="736600" cy="259045"/>
    <xdr:sp macro="" textlink="">
      <xdr:nvSpPr>
        <xdr:cNvPr id="55" name="テキスト ボックス 54"/>
        <xdr:cNvSpPr txBox="1"/>
      </xdr:nvSpPr>
      <xdr:spPr>
        <a:xfrm>
          <a:off x="4622800" y="274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43155</xdr:rowOff>
    </xdr:from>
    <xdr:to>
      <xdr:col>3</xdr:col>
      <xdr:colOff>904875</xdr:colOff>
      <xdr:row>18</xdr:row>
      <xdr:rowOff>142926</xdr:rowOff>
    </xdr:to>
    <xdr:cxnSp macro="">
      <xdr:nvCxnSpPr>
        <xdr:cNvPr id="56" name="直線コネクタ 55"/>
        <xdr:cNvCxnSpPr/>
      </xdr:nvCxnSpPr>
      <xdr:spPr bwMode="auto">
        <a:xfrm flipV="1">
          <a:off x="3606800" y="3176880"/>
          <a:ext cx="698500" cy="99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614</xdr:rowOff>
    </xdr:from>
    <xdr:ext cx="762000" cy="259045"/>
    <xdr:sp macro="" textlink="">
      <xdr:nvSpPr>
        <xdr:cNvPr id="58" name="テキスト ボックス 57"/>
        <xdr:cNvSpPr txBox="1"/>
      </xdr:nvSpPr>
      <xdr:spPr>
        <a:xfrm>
          <a:off x="3924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142926</xdr:rowOff>
    </xdr:from>
    <xdr:to>
      <xdr:col>3</xdr:col>
      <xdr:colOff>206375</xdr:colOff>
      <xdr:row>19</xdr:row>
      <xdr:rowOff>9512</xdr:rowOff>
    </xdr:to>
    <xdr:cxnSp macro="">
      <xdr:nvCxnSpPr>
        <xdr:cNvPr id="59" name="直線コネクタ 58"/>
        <xdr:cNvCxnSpPr/>
      </xdr:nvCxnSpPr>
      <xdr:spPr bwMode="auto">
        <a:xfrm flipV="1">
          <a:off x="2908300" y="3276651"/>
          <a:ext cx="698500" cy="38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38396</xdr:rowOff>
    </xdr:from>
    <xdr:ext cx="762000" cy="259045"/>
    <xdr:sp macro="" textlink="">
      <xdr:nvSpPr>
        <xdr:cNvPr id="61" name="テキスト ボックス 60"/>
        <xdr:cNvSpPr txBox="1"/>
      </xdr:nvSpPr>
      <xdr:spPr>
        <a:xfrm>
          <a:off x="32258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19448</xdr:rowOff>
    </xdr:from>
    <xdr:ext cx="762000" cy="259045"/>
    <xdr:sp macro="" textlink="">
      <xdr:nvSpPr>
        <xdr:cNvPr id="63" name="テキスト ボックス 62"/>
        <xdr:cNvSpPr txBox="1"/>
      </xdr:nvSpPr>
      <xdr:spPr>
        <a:xfrm>
          <a:off x="2527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164173</xdr:rowOff>
    </xdr:from>
    <xdr:to>
      <xdr:col>5</xdr:col>
      <xdr:colOff>34925</xdr:colOff>
      <xdr:row>18</xdr:row>
      <xdr:rowOff>94323</xdr:rowOff>
    </xdr:to>
    <xdr:sp macro="" textlink="">
      <xdr:nvSpPr>
        <xdr:cNvPr id="69" name="円/楕円 68"/>
        <xdr:cNvSpPr/>
      </xdr:nvSpPr>
      <xdr:spPr bwMode="auto">
        <a:xfrm>
          <a:off x="5600700" y="3126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136250</xdr:rowOff>
    </xdr:from>
    <xdr:ext cx="762000" cy="259045"/>
    <xdr:sp macro="" textlink="">
      <xdr:nvSpPr>
        <xdr:cNvPr id="70" name="人口1人当たり決算額の推移該当値テキスト130"/>
        <xdr:cNvSpPr txBox="1"/>
      </xdr:nvSpPr>
      <xdr:spPr>
        <a:xfrm>
          <a:off x="5740400" y="309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89,823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157886</xdr:rowOff>
    </xdr:from>
    <xdr:to>
      <xdr:col>4</xdr:col>
      <xdr:colOff>520700</xdr:colOff>
      <xdr:row>18</xdr:row>
      <xdr:rowOff>88036</xdr:rowOff>
    </xdr:to>
    <xdr:sp macro="" textlink="">
      <xdr:nvSpPr>
        <xdr:cNvPr id="71" name="円/楕円 70"/>
        <xdr:cNvSpPr/>
      </xdr:nvSpPr>
      <xdr:spPr bwMode="auto">
        <a:xfrm>
          <a:off x="4953000" y="3120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72813</xdr:rowOff>
    </xdr:from>
    <xdr:ext cx="736600" cy="259045"/>
    <xdr:sp macro="" textlink="">
      <xdr:nvSpPr>
        <xdr:cNvPr id="72" name="テキスト ボックス 71"/>
        <xdr:cNvSpPr txBox="1"/>
      </xdr:nvSpPr>
      <xdr:spPr>
        <a:xfrm>
          <a:off x="4622800" y="3206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90,318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163805</xdr:rowOff>
    </xdr:from>
    <xdr:to>
      <xdr:col>3</xdr:col>
      <xdr:colOff>955675</xdr:colOff>
      <xdr:row>18</xdr:row>
      <xdr:rowOff>93955</xdr:rowOff>
    </xdr:to>
    <xdr:sp macro="" textlink="">
      <xdr:nvSpPr>
        <xdr:cNvPr id="73" name="円/楕円 72"/>
        <xdr:cNvSpPr/>
      </xdr:nvSpPr>
      <xdr:spPr bwMode="auto">
        <a:xfrm>
          <a:off x="4254500" y="3126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78732</xdr:rowOff>
    </xdr:from>
    <xdr:ext cx="762000" cy="259045"/>
    <xdr:sp macro="" textlink="">
      <xdr:nvSpPr>
        <xdr:cNvPr id="74" name="テキスト ボックス 73"/>
        <xdr:cNvSpPr txBox="1"/>
      </xdr:nvSpPr>
      <xdr:spPr>
        <a:xfrm>
          <a:off x="3924300" y="32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89,852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92126</xdr:rowOff>
    </xdr:from>
    <xdr:to>
      <xdr:col>3</xdr:col>
      <xdr:colOff>257175</xdr:colOff>
      <xdr:row>19</xdr:row>
      <xdr:rowOff>22276</xdr:rowOff>
    </xdr:to>
    <xdr:sp macro="" textlink="">
      <xdr:nvSpPr>
        <xdr:cNvPr id="75" name="円/楕円 74"/>
        <xdr:cNvSpPr/>
      </xdr:nvSpPr>
      <xdr:spPr bwMode="auto">
        <a:xfrm>
          <a:off x="3556000" y="3225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7053</xdr:rowOff>
    </xdr:from>
    <xdr:ext cx="762000" cy="259045"/>
    <xdr:sp macro="" textlink="">
      <xdr:nvSpPr>
        <xdr:cNvPr id="76" name="テキスト ボックス 75"/>
        <xdr:cNvSpPr txBox="1"/>
      </xdr:nvSpPr>
      <xdr:spPr>
        <a:xfrm>
          <a:off x="3225800" y="3312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81,996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130162</xdr:rowOff>
    </xdr:from>
    <xdr:to>
      <xdr:col>2</xdr:col>
      <xdr:colOff>692150</xdr:colOff>
      <xdr:row>19</xdr:row>
      <xdr:rowOff>60312</xdr:rowOff>
    </xdr:to>
    <xdr:sp macro="" textlink="">
      <xdr:nvSpPr>
        <xdr:cNvPr id="77" name="円/楕円 76"/>
        <xdr:cNvSpPr/>
      </xdr:nvSpPr>
      <xdr:spPr bwMode="auto">
        <a:xfrm>
          <a:off x="2857500" y="3263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45089</xdr:rowOff>
    </xdr:from>
    <xdr:ext cx="762000" cy="259045"/>
    <xdr:sp macro="" textlink="">
      <xdr:nvSpPr>
        <xdr:cNvPr id="78" name="テキスト ボックス 77"/>
        <xdr:cNvSpPr txBox="1"/>
      </xdr:nvSpPr>
      <xdr:spPr>
        <a:xfrm>
          <a:off x="2527300" y="3350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30779</xdr:rowOff>
    </xdr:from>
    <xdr:to>
      <xdr:col>4</xdr:col>
      <xdr:colOff>1117600</xdr:colOff>
      <xdr:row>38</xdr:row>
      <xdr:rowOff>40887</xdr:rowOff>
    </xdr:to>
    <xdr:cxnSp macro="">
      <xdr:nvCxnSpPr>
        <xdr:cNvPr id="112" name="直線コネクタ 111"/>
        <xdr:cNvCxnSpPr/>
      </xdr:nvCxnSpPr>
      <xdr:spPr bwMode="auto">
        <a:xfrm flipV="1">
          <a:off x="5003800" y="7498379"/>
          <a:ext cx="647700" cy="10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40887</xdr:rowOff>
    </xdr:from>
    <xdr:to>
      <xdr:col>4</xdr:col>
      <xdr:colOff>469900</xdr:colOff>
      <xdr:row>38</xdr:row>
      <xdr:rowOff>51357</xdr:rowOff>
    </xdr:to>
    <xdr:cxnSp macro="">
      <xdr:nvCxnSpPr>
        <xdr:cNvPr id="115" name="直線コネクタ 114"/>
        <xdr:cNvCxnSpPr/>
      </xdr:nvCxnSpPr>
      <xdr:spPr bwMode="auto">
        <a:xfrm flipV="1">
          <a:off x="4305300" y="7508487"/>
          <a:ext cx="698500" cy="10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45165</xdr:rowOff>
    </xdr:from>
    <xdr:to>
      <xdr:col>3</xdr:col>
      <xdr:colOff>904875</xdr:colOff>
      <xdr:row>38</xdr:row>
      <xdr:rowOff>51357</xdr:rowOff>
    </xdr:to>
    <xdr:cxnSp macro="">
      <xdr:nvCxnSpPr>
        <xdr:cNvPr id="118" name="直線コネクタ 117"/>
        <xdr:cNvCxnSpPr/>
      </xdr:nvCxnSpPr>
      <xdr:spPr bwMode="auto">
        <a:xfrm>
          <a:off x="3606800" y="7512765"/>
          <a:ext cx="698500" cy="6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49343</xdr:rowOff>
    </xdr:from>
    <xdr:ext cx="762000" cy="259045"/>
    <xdr:sp macro="" textlink="">
      <xdr:nvSpPr>
        <xdr:cNvPr id="120" name="テキスト ボックス 119"/>
        <xdr:cNvSpPr txBox="1"/>
      </xdr:nvSpPr>
      <xdr:spPr>
        <a:xfrm>
          <a:off x="3924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45165</xdr:rowOff>
    </xdr:from>
    <xdr:to>
      <xdr:col>3</xdr:col>
      <xdr:colOff>206375</xdr:colOff>
      <xdr:row>38</xdr:row>
      <xdr:rowOff>45717</xdr:rowOff>
    </xdr:to>
    <xdr:cxnSp macro="">
      <xdr:nvCxnSpPr>
        <xdr:cNvPr id="121" name="直線コネクタ 120"/>
        <xdr:cNvCxnSpPr/>
      </xdr:nvCxnSpPr>
      <xdr:spPr bwMode="auto">
        <a:xfrm flipV="1">
          <a:off x="2908300" y="7512765"/>
          <a:ext cx="698500" cy="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39916</xdr:rowOff>
    </xdr:from>
    <xdr:ext cx="762000" cy="259045"/>
    <xdr:sp macro="" textlink="">
      <xdr:nvSpPr>
        <xdr:cNvPr id="123" name="テキスト ボックス 122"/>
        <xdr:cNvSpPr txBox="1"/>
      </xdr:nvSpPr>
      <xdr:spPr>
        <a:xfrm>
          <a:off x="32258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32517</xdr:rowOff>
    </xdr:from>
    <xdr:ext cx="762000" cy="259045"/>
    <xdr:sp macro="" textlink="">
      <xdr:nvSpPr>
        <xdr:cNvPr id="125" name="テキスト ボックス 124"/>
        <xdr:cNvSpPr txBox="1"/>
      </xdr:nvSpPr>
      <xdr:spPr>
        <a:xfrm>
          <a:off x="2527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322879</xdr:rowOff>
    </xdr:from>
    <xdr:to>
      <xdr:col>5</xdr:col>
      <xdr:colOff>34925</xdr:colOff>
      <xdr:row>38</xdr:row>
      <xdr:rowOff>81579</xdr:rowOff>
    </xdr:to>
    <xdr:sp macro="" textlink="">
      <xdr:nvSpPr>
        <xdr:cNvPr id="131" name="円/楕円 130"/>
        <xdr:cNvSpPr/>
      </xdr:nvSpPr>
      <xdr:spPr bwMode="auto">
        <a:xfrm>
          <a:off x="5600700" y="7447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238319</xdr:rowOff>
    </xdr:from>
    <xdr:ext cx="762000" cy="259045"/>
    <xdr:sp macro="" textlink="">
      <xdr:nvSpPr>
        <xdr:cNvPr id="132" name="人口1人当たり決算額の推移該当値テキスト445"/>
        <xdr:cNvSpPr txBox="1"/>
      </xdr:nvSpPr>
      <xdr:spPr>
        <a:xfrm>
          <a:off x="5740400" y="73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15,255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332987</xdr:rowOff>
    </xdr:from>
    <xdr:to>
      <xdr:col>4</xdr:col>
      <xdr:colOff>520700</xdr:colOff>
      <xdr:row>38</xdr:row>
      <xdr:rowOff>91687</xdr:rowOff>
    </xdr:to>
    <xdr:sp macro="" textlink="">
      <xdr:nvSpPr>
        <xdr:cNvPr id="133" name="円/楕円 132"/>
        <xdr:cNvSpPr/>
      </xdr:nvSpPr>
      <xdr:spPr bwMode="auto">
        <a:xfrm>
          <a:off x="4953000" y="7457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76464</xdr:rowOff>
    </xdr:from>
    <xdr:ext cx="736600" cy="259045"/>
    <xdr:sp macro="" textlink="">
      <xdr:nvSpPr>
        <xdr:cNvPr id="134" name="テキスト ボックス 133"/>
        <xdr:cNvSpPr txBox="1"/>
      </xdr:nvSpPr>
      <xdr:spPr>
        <a:xfrm>
          <a:off x="4622800" y="7544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12,602</a:t>
          </a:r>
          <a:endParaRPr kumimoji="1" lang="ja-JP" altLang="en-US" sz="1000" b="1">
            <a:solidFill>
              <a:srgbClr val="FF0000"/>
            </a:solidFill>
            <a:latin typeface="ＭＳ Ｐゴシック"/>
          </a:endParaRPr>
        </a:p>
      </xdr:txBody>
    </xdr:sp>
    <xdr:clientData/>
  </xdr:oneCellAnchor>
  <xdr:twoCellAnchor>
    <xdr:from>
      <xdr:col>3</xdr:col>
      <xdr:colOff>854075</xdr:colOff>
      <xdr:row>38</xdr:row>
      <xdr:rowOff>557</xdr:rowOff>
    </xdr:from>
    <xdr:to>
      <xdr:col>3</xdr:col>
      <xdr:colOff>955675</xdr:colOff>
      <xdr:row>38</xdr:row>
      <xdr:rowOff>102157</xdr:rowOff>
    </xdr:to>
    <xdr:sp macro="" textlink="">
      <xdr:nvSpPr>
        <xdr:cNvPr id="135" name="円/楕円 134"/>
        <xdr:cNvSpPr/>
      </xdr:nvSpPr>
      <xdr:spPr bwMode="auto">
        <a:xfrm>
          <a:off x="4254500" y="7468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86934</xdr:rowOff>
    </xdr:from>
    <xdr:ext cx="762000" cy="259045"/>
    <xdr:sp macro="" textlink="">
      <xdr:nvSpPr>
        <xdr:cNvPr id="136" name="テキスト ボックス 135"/>
        <xdr:cNvSpPr txBox="1"/>
      </xdr:nvSpPr>
      <xdr:spPr>
        <a:xfrm>
          <a:off x="3924300" y="755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337265</xdr:rowOff>
    </xdr:from>
    <xdr:to>
      <xdr:col>3</xdr:col>
      <xdr:colOff>257175</xdr:colOff>
      <xdr:row>38</xdr:row>
      <xdr:rowOff>95965</xdr:rowOff>
    </xdr:to>
    <xdr:sp macro="" textlink="">
      <xdr:nvSpPr>
        <xdr:cNvPr id="137" name="円/楕円 136"/>
        <xdr:cNvSpPr/>
      </xdr:nvSpPr>
      <xdr:spPr bwMode="auto">
        <a:xfrm>
          <a:off x="3556000" y="7461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80742</xdr:rowOff>
    </xdr:from>
    <xdr:ext cx="762000" cy="259045"/>
    <xdr:sp macro="" textlink="">
      <xdr:nvSpPr>
        <xdr:cNvPr id="138" name="テキスト ボックス 137"/>
        <xdr:cNvSpPr txBox="1"/>
      </xdr:nvSpPr>
      <xdr:spPr>
        <a:xfrm>
          <a:off x="3225800" y="75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337817</xdr:rowOff>
    </xdr:from>
    <xdr:to>
      <xdr:col>2</xdr:col>
      <xdr:colOff>692150</xdr:colOff>
      <xdr:row>38</xdr:row>
      <xdr:rowOff>96517</xdr:rowOff>
    </xdr:to>
    <xdr:sp macro="" textlink="">
      <xdr:nvSpPr>
        <xdr:cNvPr id="139" name="円/楕円 138"/>
        <xdr:cNvSpPr/>
      </xdr:nvSpPr>
      <xdr:spPr bwMode="auto">
        <a:xfrm>
          <a:off x="2857500" y="7462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81294</xdr:rowOff>
    </xdr:from>
    <xdr:ext cx="762000" cy="259045"/>
    <xdr:sp macro="" textlink="">
      <xdr:nvSpPr>
        <xdr:cNvPr id="140" name="テキスト ボックス 139"/>
        <xdr:cNvSpPr txBox="1"/>
      </xdr:nvSpPr>
      <xdr:spPr>
        <a:xfrm>
          <a:off x="2527300" y="754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岐阜県本巣市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34,960
34,439
374.65
17,146,953
15,592,434
704,843
10,664,090
16,473,514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27.8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91453</xdr:rowOff>
    </xdr:from>
    <xdr:to>
      <xdr:col>6</xdr:col>
      <xdr:colOff>511175</xdr:colOff>
      <xdr:row>36</xdr:row>
      <xdr:rowOff>112268</xdr:rowOff>
    </xdr:to>
    <xdr:cxnSp macro="">
      <xdr:nvCxnSpPr>
        <xdr:cNvPr id="61" name="直線コネクタ 60"/>
        <xdr:cNvCxnSpPr/>
      </xdr:nvCxnSpPr>
      <xdr:spPr>
        <a:xfrm>
          <a:off x="3797300" y="6263653"/>
          <a:ext cx="838200" cy="2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91453</xdr:rowOff>
    </xdr:from>
    <xdr:to>
      <xdr:col>5</xdr:col>
      <xdr:colOff>358775</xdr:colOff>
      <xdr:row>36</xdr:row>
      <xdr:rowOff>103810</xdr:rowOff>
    </xdr:to>
    <xdr:cxnSp macro="">
      <xdr:nvCxnSpPr>
        <xdr:cNvPr id="64" name="直線コネクタ 63"/>
        <xdr:cNvCxnSpPr/>
      </xdr:nvCxnSpPr>
      <xdr:spPr>
        <a:xfrm flipV="1">
          <a:off x="2908300" y="6263653"/>
          <a:ext cx="889000" cy="1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53636</xdr:rowOff>
    </xdr:from>
    <xdr:ext cx="534377" cy="259045"/>
    <xdr:sp macro="" textlink="">
      <xdr:nvSpPr>
        <xdr:cNvPr id="66" name="テキスト ボックス 65"/>
        <xdr:cNvSpPr txBox="1"/>
      </xdr:nvSpPr>
      <xdr:spPr>
        <a:xfrm>
          <a:off x="3530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103810</xdr:rowOff>
    </xdr:from>
    <xdr:to>
      <xdr:col>4</xdr:col>
      <xdr:colOff>155575</xdr:colOff>
      <xdr:row>36</xdr:row>
      <xdr:rowOff>139065</xdr:rowOff>
    </xdr:to>
    <xdr:cxnSp macro="">
      <xdr:nvCxnSpPr>
        <xdr:cNvPr id="67" name="直線コネクタ 66"/>
        <xdr:cNvCxnSpPr/>
      </xdr:nvCxnSpPr>
      <xdr:spPr>
        <a:xfrm flipV="1">
          <a:off x="2019300" y="6276010"/>
          <a:ext cx="889000" cy="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108628</xdr:rowOff>
    </xdr:from>
    <xdr:ext cx="534377" cy="259045"/>
    <xdr:sp macro="" textlink="">
      <xdr:nvSpPr>
        <xdr:cNvPr id="69" name="テキスト ボックス 68"/>
        <xdr:cNvSpPr txBox="1"/>
      </xdr:nvSpPr>
      <xdr:spPr>
        <a:xfrm>
          <a:off x="2641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118872</xdr:rowOff>
    </xdr:from>
    <xdr:to>
      <xdr:col>2</xdr:col>
      <xdr:colOff>638175</xdr:colOff>
      <xdr:row>36</xdr:row>
      <xdr:rowOff>139065</xdr:rowOff>
    </xdr:to>
    <xdr:cxnSp macro="">
      <xdr:nvCxnSpPr>
        <xdr:cNvPr id="70" name="直線コネクタ 69"/>
        <xdr:cNvCxnSpPr/>
      </xdr:nvCxnSpPr>
      <xdr:spPr>
        <a:xfrm>
          <a:off x="1130300" y="6291072"/>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122318</xdr:rowOff>
    </xdr:from>
    <xdr:ext cx="534377" cy="259045"/>
    <xdr:sp macro="" textlink="">
      <xdr:nvSpPr>
        <xdr:cNvPr id="72" name="テキスト ボックス 71"/>
        <xdr:cNvSpPr txBox="1"/>
      </xdr:nvSpPr>
      <xdr:spPr>
        <a:xfrm>
          <a:off x="1752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100741</xdr:rowOff>
    </xdr:from>
    <xdr:ext cx="534377" cy="259045"/>
    <xdr:sp macro="" textlink="">
      <xdr:nvSpPr>
        <xdr:cNvPr id="74" name="テキスト ボックス 73"/>
        <xdr:cNvSpPr txBox="1"/>
      </xdr:nvSpPr>
      <xdr:spPr>
        <a:xfrm>
          <a:off x="863111" y="57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61468</xdr:rowOff>
    </xdr:from>
    <xdr:to>
      <xdr:col>6</xdr:col>
      <xdr:colOff>561975</xdr:colOff>
      <xdr:row>36</xdr:row>
      <xdr:rowOff>163068</xdr:rowOff>
    </xdr:to>
    <xdr:sp macro="" textlink="">
      <xdr:nvSpPr>
        <xdr:cNvPr id="80" name="円/楕円 79"/>
        <xdr:cNvSpPr/>
      </xdr:nvSpPr>
      <xdr:spPr>
        <a:xfrm>
          <a:off x="4584700" y="623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39895</xdr:rowOff>
    </xdr:from>
    <xdr:ext cx="534377" cy="259045"/>
    <xdr:sp macro="" textlink="">
      <xdr:nvSpPr>
        <xdr:cNvPr id="81" name="人件費該当値テキスト"/>
        <xdr:cNvSpPr txBox="1"/>
      </xdr:nvSpPr>
      <xdr:spPr>
        <a:xfrm>
          <a:off x="4686300" y="621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65,160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40653</xdr:rowOff>
    </xdr:from>
    <xdr:to>
      <xdr:col>5</xdr:col>
      <xdr:colOff>409575</xdr:colOff>
      <xdr:row>36</xdr:row>
      <xdr:rowOff>142253</xdr:rowOff>
    </xdr:to>
    <xdr:sp macro="" textlink="">
      <xdr:nvSpPr>
        <xdr:cNvPr id="82" name="円/楕円 81"/>
        <xdr:cNvSpPr/>
      </xdr:nvSpPr>
      <xdr:spPr>
        <a:xfrm>
          <a:off x="3746500" y="62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133380</xdr:rowOff>
    </xdr:from>
    <xdr:ext cx="534377" cy="259045"/>
    <xdr:sp macro="" textlink="">
      <xdr:nvSpPr>
        <xdr:cNvPr id="83" name="テキスト ボックス 82"/>
        <xdr:cNvSpPr txBox="1"/>
      </xdr:nvSpPr>
      <xdr:spPr>
        <a:xfrm>
          <a:off x="3530111" y="63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66,799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53010</xdr:rowOff>
    </xdr:from>
    <xdr:to>
      <xdr:col>4</xdr:col>
      <xdr:colOff>206375</xdr:colOff>
      <xdr:row>36</xdr:row>
      <xdr:rowOff>154610</xdr:rowOff>
    </xdr:to>
    <xdr:sp macro="" textlink="">
      <xdr:nvSpPr>
        <xdr:cNvPr id="84" name="円/楕円 83"/>
        <xdr:cNvSpPr/>
      </xdr:nvSpPr>
      <xdr:spPr>
        <a:xfrm>
          <a:off x="2857500" y="62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145737</xdr:rowOff>
    </xdr:from>
    <xdr:ext cx="534377" cy="259045"/>
    <xdr:sp macro="" textlink="">
      <xdr:nvSpPr>
        <xdr:cNvPr id="85" name="テキスト ボックス 84"/>
        <xdr:cNvSpPr txBox="1"/>
      </xdr:nvSpPr>
      <xdr:spPr>
        <a:xfrm>
          <a:off x="2641111" y="631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65,826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88265</xdr:rowOff>
    </xdr:from>
    <xdr:to>
      <xdr:col>3</xdr:col>
      <xdr:colOff>3175</xdr:colOff>
      <xdr:row>37</xdr:row>
      <xdr:rowOff>18415</xdr:rowOff>
    </xdr:to>
    <xdr:sp macro="" textlink="">
      <xdr:nvSpPr>
        <xdr:cNvPr id="86" name="円/楕円 85"/>
        <xdr:cNvSpPr/>
      </xdr:nvSpPr>
      <xdr:spPr>
        <a:xfrm>
          <a:off x="1968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9542</xdr:rowOff>
    </xdr:from>
    <xdr:ext cx="534377" cy="259045"/>
    <xdr:sp macro="" textlink="">
      <xdr:nvSpPr>
        <xdr:cNvPr id="87" name="テキスト ボックス 86"/>
        <xdr:cNvSpPr txBox="1"/>
      </xdr:nvSpPr>
      <xdr:spPr>
        <a:xfrm>
          <a:off x="1752111" y="635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63,050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68072</xdr:rowOff>
    </xdr:from>
    <xdr:to>
      <xdr:col>1</xdr:col>
      <xdr:colOff>485775</xdr:colOff>
      <xdr:row>36</xdr:row>
      <xdr:rowOff>169672</xdr:rowOff>
    </xdr:to>
    <xdr:sp macro="" textlink="">
      <xdr:nvSpPr>
        <xdr:cNvPr id="88" name="円/楕円 87"/>
        <xdr:cNvSpPr/>
      </xdr:nvSpPr>
      <xdr:spPr>
        <a:xfrm>
          <a:off x="1079500" y="624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160799</xdr:rowOff>
    </xdr:from>
    <xdr:ext cx="534377" cy="259045"/>
    <xdr:sp macro="" textlink="">
      <xdr:nvSpPr>
        <xdr:cNvPr id="89" name="テキスト ボックス 88"/>
        <xdr:cNvSpPr txBox="1"/>
      </xdr:nvSpPr>
      <xdr:spPr>
        <a:xfrm>
          <a:off x="863111" y="633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59944</xdr:rowOff>
    </xdr:from>
    <xdr:to>
      <xdr:col>6</xdr:col>
      <xdr:colOff>511175</xdr:colOff>
      <xdr:row>55</xdr:row>
      <xdr:rowOff>102718</xdr:rowOff>
    </xdr:to>
    <xdr:cxnSp macro="">
      <xdr:nvCxnSpPr>
        <xdr:cNvPr id="119" name="直線コネクタ 118"/>
        <xdr:cNvCxnSpPr/>
      </xdr:nvCxnSpPr>
      <xdr:spPr>
        <a:xfrm flipV="1">
          <a:off x="3797300" y="9489694"/>
          <a:ext cx="838200" cy="4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62827</xdr:rowOff>
    </xdr:from>
    <xdr:to>
      <xdr:col>5</xdr:col>
      <xdr:colOff>358775</xdr:colOff>
      <xdr:row>55</xdr:row>
      <xdr:rowOff>102718</xdr:rowOff>
    </xdr:to>
    <xdr:cxnSp macro="">
      <xdr:nvCxnSpPr>
        <xdr:cNvPr id="122" name="直線コネクタ 121"/>
        <xdr:cNvCxnSpPr/>
      </xdr:nvCxnSpPr>
      <xdr:spPr>
        <a:xfrm>
          <a:off x="2908300" y="9492577"/>
          <a:ext cx="8890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4" name="テキスト ボックス 123"/>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62827</xdr:rowOff>
    </xdr:from>
    <xdr:to>
      <xdr:col>4</xdr:col>
      <xdr:colOff>155575</xdr:colOff>
      <xdr:row>55</xdr:row>
      <xdr:rowOff>128118</xdr:rowOff>
    </xdr:to>
    <xdr:cxnSp macro="">
      <xdr:nvCxnSpPr>
        <xdr:cNvPr id="125" name="直線コネクタ 124"/>
        <xdr:cNvCxnSpPr/>
      </xdr:nvCxnSpPr>
      <xdr:spPr>
        <a:xfrm flipV="1">
          <a:off x="2019300" y="9492577"/>
          <a:ext cx="889000" cy="6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7" name="テキスト ボックス 126"/>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128118</xdr:rowOff>
    </xdr:from>
    <xdr:to>
      <xdr:col>2</xdr:col>
      <xdr:colOff>638175</xdr:colOff>
      <xdr:row>56</xdr:row>
      <xdr:rowOff>8598</xdr:rowOff>
    </xdr:to>
    <xdr:cxnSp macro="">
      <xdr:nvCxnSpPr>
        <xdr:cNvPr id="128" name="直線コネクタ 127"/>
        <xdr:cNvCxnSpPr/>
      </xdr:nvCxnSpPr>
      <xdr:spPr>
        <a:xfrm flipV="1">
          <a:off x="1130300" y="9557868"/>
          <a:ext cx="889000" cy="5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135983</xdr:rowOff>
    </xdr:from>
    <xdr:ext cx="534377" cy="259045"/>
    <xdr:sp macro="" textlink="">
      <xdr:nvSpPr>
        <xdr:cNvPr id="130" name="テキスト ボックス 129"/>
        <xdr:cNvSpPr txBox="1"/>
      </xdr:nvSpPr>
      <xdr:spPr>
        <a:xfrm>
          <a:off x="1752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132872</xdr:rowOff>
    </xdr:from>
    <xdr:ext cx="534377" cy="259045"/>
    <xdr:sp macro="" textlink="">
      <xdr:nvSpPr>
        <xdr:cNvPr id="132" name="テキスト ボックス 131"/>
        <xdr:cNvSpPr txBox="1"/>
      </xdr:nvSpPr>
      <xdr:spPr>
        <a:xfrm>
          <a:off x="863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9144</xdr:rowOff>
    </xdr:from>
    <xdr:to>
      <xdr:col>6</xdr:col>
      <xdr:colOff>561975</xdr:colOff>
      <xdr:row>55</xdr:row>
      <xdr:rowOff>110744</xdr:rowOff>
    </xdr:to>
    <xdr:sp macro="" textlink="">
      <xdr:nvSpPr>
        <xdr:cNvPr id="138" name="円/楕円 137"/>
        <xdr:cNvSpPr/>
      </xdr:nvSpPr>
      <xdr:spPr>
        <a:xfrm>
          <a:off x="4584700" y="943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32021</xdr:rowOff>
    </xdr:from>
    <xdr:ext cx="534377" cy="259045"/>
    <xdr:sp macro="" textlink="">
      <xdr:nvSpPr>
        <xdr:cNvPr id="139" name="物件費該当値テキスト"/>
        <xdr:cNvSpPr txBox="1"/>
      </xdr:nvSpPr>
      <xdr:spPr>
        <a:xfrm>
          <a:off x="4686300" y="929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82,780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51918</xdr:rowOff>
    </xdr:from>
    <xdr:to>
      <xdr:col>5</xdr:col>
      <xdr:colOff>409575</xdr:colOff>
      <xdr:row>55</xdr:row>
      <xdr:rowOff>153518</xdr:rowOff>
    </xdr:to>
    <xdr:sp macro="" textlink="">
      <xdr:nvSpPr>
        <xdr:cNvPr id="140" name="円/楕円 139"/>
        <xdr:cNvSpPr/>
      </xdr:nvSpPr>
      <xdr:spPr>
        <a:xfrm>
          <a:off x="3746500" y="948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170045</xdr:rowOff>
    </xdr:from>
    <xdr:ext cx="534377" cy="259045"/>
    <xdr:sp macro="" textlink="">
      <xdr:nvSpPr>
        <xdr:cNvPr id="141" name="テキスト ボックス 140"/>
        <xdr:cNvSpPr txBox="1"/>
      </xdr:nvSpPr>
      <xdr:spPr>
        <a:xfrm>
          <a:off x="3530111" y="925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79,412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12027</xdr:rowOff>
    </xdr:from>
    <xdr:to>
      <xdr:col>4</xdr:col>
      <xdr:colOff>206375</xdr:colOff>
      <xdr:row>55</xdr:row>
      <xdr:rowOff>113627</xdr:rowOff>
    </xdr:to>
    <xdr:sp macro="" textlink="">
      <xdr:nvSpPr>
        <xdr:cNvPr id="142" name="円/楕円 141"/>
        <xdr:cNvSpPr/>
      </xdr:nvSpPr>
      <xdr:spPr>
        <a:xfrm>
          <a:off x="2857500" y="944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130154</xdr:rowOff>
    </xdr:from>
    <xdr:ext cx="534377" cy="259045"/>
    <xdr:sp macro="" textlink="">
      <xdr:nvSpPr>
        <xdr:cNvPr id="143" name="テキスト ボックス 142"/>
        <xdr:cNvSpPr txBox="1"/>
      </xdr:nvSpPr>
      <xdr:spPr>
        <a:xfrm>
          <a:off x="2641111" y="921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82,553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77318</xdr:rowOff>
    </xdr:from>
    <xdr:to>
      <xdr:col>3</xdr:col>
      <xdr:colOff>3175</xdr:colOff>
      <xdr:row>56</xdr:row>
      <xdr:rowOff>7468</xdr:rowOff>
    </xdr:to>
    <xdr:sp macro="" textlink="">
      <xdr:nvSpPr>
        <xdr:cNvPr id="144" name="円/楕円 143"/>
        <xdr:cNvSpPr/>
      </xdr:nvSpPr>
      <xdr:spPr>
        <a:xfrm>
          <a:off x="1968500" y="95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23995</xdr:rowOff>
    </xdr:from>
    <xdr:ext cx="534377" cy="259045"/>
    <xdr:sp macro="" textlink="">
      <xdr:nvSpPr>
        <xdr:cNvPr id="145" name="テキスト ボックス 144"/>
        <xdr:cNvSpPr txBox="1"/>
      </xdr:nvSpPr>
      <xdr:spPr>
        <a:xfrm>
          <a:off x="1752111" y="928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77,412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129248</xdr:rowOff>
    </xdr:from>
    <xdr:to>
      <xdr:col>1</xdr:col>
      <xdr:colOff>485775</xdr:colOff>
      <xdr:row>56</xdr:row>
      <xdr:rowOff>59398</xdr:rowOff>
    </xdr:to>
    <xdr:sp macro="" textlink="">
      <xdr:nvSpPr>
        <xdr:cNvPr id="146" name="円/楕円 145"/>
        <xdr:cNvSpPr/>
      </xdr:nvSpPr>
      <xdr:spPr>
        <a:xfrm>
          <a:off x="1079500" y="955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75925</xdr:rowOff>
    </xdr:from>
    <xdr:ext cx="534377" cy="259045"/>
    <xdr:sp macro="" textlink="">
      <xdr:nvSpPr>
        <xdr:cNvPr id="147" name="テキスト ボックス 146"/>
        <xdr:cNvSpPr txBox="1"/>
      </xdr:nvSpPr>
      <xdr:spPr>
        <a:xfrm>
          <a:off x="863111" y="933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73177</xdr:rowOff>
    </xdr:from>
    <xdr:to>
      <xdr:col>6</xdr:col>
      <xdr:colOff>511175</xdr:colOff>
      <xdr:row>78</xdr:row>
      <xdr:rowOff>89702</xdr:rowOff>
    </xdr:to>
    <xdr:cxnSp macro="">
      <xdr:nvCxnSpPr>
        <xdr:cNvPr id="178" name="直線コネクタ 177"/>
        <xdr:cNvCxnSpPr/>
      </xdr:nvCxnSpPr>
      <xdr:spPr>
        <a:xfrm flipV="1">
          <a:off x="3797300" y="13446277"/>
          <a:ext cx="838200" cy="1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64850</xdr:rowOff>
    </xdr:from>
    <xdr:to>
      <xdr:col>5</xdr:col>
      <xdr:colOff>358775</xdr:colOff>
      <xdr:row>78</xdr:row>
      <xdr:rowOff>89702</xdr:rowOff>
    </xdr:to>
    <xdr:cxnSp macro="">
      <xdr:nvCxnSpPr>
        <xdr:cNvPr id="181" name="直線コネクタ 180"/>
        <xdr:cNvCxnSpPr/>
      </xdr:nvCxnSpPr>
      <xdr:spPr>
        <a:xfrm>
          <a:off x="2908300" y="13437950"/>
          <a:ext cx="889000" cy="2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64850</xdr:rowOff>
    </xdr:from>
    <xdr:to>
      <xdr:col>4</xdr:col>
      <xdr:colOff>155575</xdr:colOff>
      <xdr:row>78</xdr:row>
      <xdr:rowOff>149073</xdr:rowOff>
    </xdr:to>
    <xdr:cxnSp macro="">
      <xdr:nvCxnSpPr>
        <xdr:cNvPr id="184" name="直線コネクタ 183"/>
        <xdr:cNvCxnSpPr/>
      </xdr:nvCxnSpPr>
      <xdr:spPr>
        <a:xfrm flipV="1">
          <a:off x="2019300" y="13437950"/>
          <a:ext cx="889000" cy="8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149073</xdr:rowOff>
    </xdr:from>
    <xdr:to>
      <xdr:col>2</xdr:col>
      <xdr:colOff>638175</xdr:colOff>
      <xdr:row>78</xdr:row>
      <xdr:rowOff>150836</xdr:rowOff>
    </xdr:to>
    <xdr:cxnSp macro="">
      <xdr:nvCxnSpPr>
        <xdr:cNvPr id="187" name="直線コネクタ 186"/>
        <xdr:cNvCxnSpPr/>
      </xdr:nvCxnSpPr>
      <xdr:spPr>
        <a:xfrm flipV="1">
          <a:off x="1130300" y="13522173"/>
          <a:ext cx="8890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22377</xdr:rowOff>
    </xdr:from>
    <xdr:to>
      <xdr:col>6</xdr:col>
      <xdr:colOff>561975</xdr:colOff>
      <xdr:row>78</xdr:row>
      <xdr:rowOff>123977</xdr:rowOff>
    </xdr:to>
    <xdr:sp macro="" textlink="">
      <xdr:nvSpPr>
        <xdr:cNvPr id="197" name="円/楕円 196"/>
        <xdr:cNvSpPr/>
      </xdr:nvSpPr>
      <xdr:spPr>
        <a:xfrm>
          <a:off x="4584700" y="1339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804</xdr:rowOff>
    </xdr:from>
    <xdr:ext cx="469744" cy="259045"/>
    <xdr:sp macro="" textlink="">
      <xdr:nvSpPr>
        <xdr:cNvPr id="198" name="維持補修費該当値テキスト"/>
        <xdr:cNvSpPr txBox="1"/>
      </xdr:nvSpPr>
      <xdr:spPr>
        <a:xfrm>
          <a:off x="4686300" y="1337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38902</xdr:rowOff>
    </xdr:from>
    <xdr:to>
      <xdr:col>5</xdr:col>
      <xdr:colOff>409575</xdr:colOff>
      <xdr:row>78</xdr:row>
      <xdr:rowOff>140502</xdr:rowOff>
    </xdr:to>
    <xdr:sp macro="" textlink="">
      <xdr:nvSpPr>
        <xdr:cNvPr id="199" name="円/楕円 198"/>
        <xdr:cNvSpPr/>
      </xdr:nvSpPr>
      <xdr:spPr>
        <a:xfrm>
          <a:off x="3746500" y="1341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131629</xdr:rowOff>
    </xdr:from>
    <xdr:ext cx="469744" cy="259045"/>
    <xdr:sp macro="" textlink="">
      <xdr:nvSpPr>
        <xdr:cNvPr id="200" name="テキスト ボックス 199"/>
        <xdr:cNvSpPr txBox="1"/>
      </xdr:nvSpPr>
      <xdr:spPr>
        <a:xfrm>
          <a:off x="3562427" y="135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14050</xdr:rowOff>
    </xdr:from>
    <xdr:to>
      <xdr:col>4</xdr:col>
      <xdr:colOff>206375</xdr:colOff>
      <xdr:row>78</xdr:row>
      <xdr:rowOff>115650</xdr:rowOff>
    </xdr:to>
    <xdr:sp macro="" textlink="">
      <xdr:nvSpPr>
        <xdr:cNvPr id="201" name="円/楕円 200"/>
        <xdr:cNvSpPr/>
      </xdr:nvSpPr>
      <xdr:spPr>
        <a:xfrm>
          <a:off x="2857500" y="1338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106777</xdr:rowOff>
    </xdr:from>
    <xdr:ext cx="469744" cy="259045"/>
    <xdr:sp macro="" textlink="">
      <xdr:nvSpPr>
        <xdr:cNvPr id="202" name="テキスト ボックス 201"/>
        <xdr:cNvSpPr txBox="1"/>
      </xdr:nvSpPr>
      <xdr:spPr>
        <a:xfrm>
          <a:off x="2673427" y="1347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98273</xdr:rowOff>
    </xdr:from>
    <xdr:to>
      <xdr:col>3</xdr:col>
      <xdr:colOff>3175</xdr:colOff>
      <xdr:row>79</xdr:row>
      <xdr:rowOff>28423</xdr:rowOff>
    </xdr:to>
    <xdr:sp macro="" textlink="">
      <xdr:nvSpPr>
        <xdr:cNvPr id="203" name="円/楕円 202"/>
        <xdr:cNvSpPr/>
      </xdr:nvSpPr>
      <xdr:spPr>
        <a:xfrm>
          <a:off x="1968500" y="1347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19550</xdr:rowOff>
    </xdr:from>
    <xdr:ext cx="469744" cy="259045"/>
    <xdr:sp macro="" textlink="">
      <xdr:nvSpPr>
        <xdr:cNvPr id="204" name="テキスト ボックス 203"/>
        <xdr:cNvSpPr txBox="1"/>
      </xdr:nvSpPr>
      <xdr:spPr>
        <a:xfrm>
          <a:off x="1784427" y="1356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100036</xdr:rowOff>
    </xdr:from>
    <xdr:to>
      <xdr:col>1</xdr:col>
      <xdr:colOff>485775</xdr:colOff>
      <xdr:row>79</xdr:row>
      <xdr:rowOff>30186</xdr:rowOff>
    </xdr:to>
    <xdr:sp macro="" textlink="">
      <xdr:nvSpPr>
        <xdr:cNvPr id="205" name="円/楕円 204"/>
        <xdr:cNvSpPr/>
      </xdr:nvSpPr>
      <xdr:spPr>
        <a:xfrm>
          <a:off x="1079500" y="1347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21313</xdr:rowOff>
    </xdr:from>
    <xdr:ext cx="469744" cy="259045"/>
    <xdr:sp macro="" textlink="">
      <xdr:nvSpPr>
        <xdr:cNvPr id="206" name="テキスト ボックス 205"/>
        <xdr:cNvSpPr txBox="1"/>
      </xdr:nvSpPr>
      <xdr:spPr>
        <a:xfrm>
          <a:off x="895427" y="1356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81635</xdr:rowOff>
    </xdr:from>
    <xdr:to>
      <xdr:col>6</xdr:col>
      <xdr:colOff>511175</xdr:colOff>
      <xdr:row>99</xdr:row>
      <xdr:rowOff>95898</xdr:rowOff>
    </xdr:to>
    <xdr:cxnSp macro="">
      <xdr:nvCxnSpPr>
        <xdr:cNvPr id="236" name="直線コネクタ 235"/>
        <xdr:cNvCxnSpPr/>
      </xdr:nvCxnSpPr>
      <xdr:spPr>
        <a:xfrm>
          <a:off x="3797300" y="17055185"/>
          <a:ext cx="838200" cy="1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81635</xdr:rowOff>
    </xdr:from>
    <xdr:to>
      <xdr:col>5</xdr:col>
      <xdr:colOff>358775</xdr:colOff>
      <xdr:row>99</xdr:row>
      <xdr:rowOff>82259</xdr:rowOff>
    </xdr:to>
    <xdr:cxnSp macro="">
      <xdr:nvCxnSpPr>
        <xdr:cNvPr id="239" name="直線コネクタ 238"/>
        <xdr:cNvCxnSpPr/>
      </xdr:nvCxnSpPr>
      <xdr:spPr>
        <a:xfrm flipV="1">
          <a:off x="2908300" y="17055185"/>
          <a:ext cx="889000" cy="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82259</xdr:rowOff>
    </xdr:from>
    <xdr:to>
      <xdr:col>4</xdr:col>
      <xdr:colOff>155575</xdr:colOff>
      <xdr:row>99</xdr:row>
      <xdr:rowOff>124143</xdr:rowOff>
    </xdr:to>
    <xdr:cxnSp macro="">
      <xdr:nvCxnSpPr>
        <xdr:cNvPr id="242" name="直線コネクタ 241"/>
        <xdr:cNvCxnSpPr/>
      </xdr:nvCxnSpPr>
      <xdr:spPr>
        <a:xfrm flipV="1">
          <a:off x="2019300" y="17055809"/>
          <a:ext cx="889000" cy="4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126446</xdr:rowOff>
    </xdr:from>
    <xdr:ext cx="534377" cy="259045"/>
    <xdr:sp macro="" textlink="">
      <xdr:nvSpPr>
        <xdr:cNvPr id="244" name="テキスト ボックス 243"/>
        <xdr:cNvSpPr txBox="1"/>
      </xdr:nvSpPr>
      <xdr:spPr>
        <a:xfrm>
          <a:off x="2641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124143</xdr:rowOff>
    </xdr:from>
    <xdr:to>
      <xdr:col>2</xdr:col>
      <xdr:colOff>638175</xdr:colOff>
      <xdr:row>99</xdr:row>
      <xdr:rowOff>129184</xdr:rowOff>
    </xdr:to>
    <xdr:cxnSp macro="">
      <xdr:nvCxnSpPr>
        <xdr:cNvPr id="245" name="直線コネクタ 244"/>
        <xdr:cNvCxnSpPr/>
      </xdr:nvCxnSpPr>
      <xdr:spPr>
        <a:xfrm flipV="1">
          <a:off x="1130300" y="17097693"/>
          <a:ext cx="889000" cy="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31881</xdr:rowOff>
    </xdr:from>
    <xdr:ext cx="534377" cy="259045"/>
    <xdr:sp macro="" textlink="">
      <xdr:nvSpPr>
        <xdr:cNvPr id="247" name="テキスト ボックス 246"/>
        <xdr:cNvSpPr txBox="1"/>
      </xdr:nvSpPr>
      <xdr:spPr>
        <a:xfrm>
          <a:off x="1752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56570</xdr:rowOff>
    </xdr:from>
    <xdr:ext cx="534377" cy="259045"/>
    <xdr:sp macro="" textlink="">
      <xdr:nvSpPr>
        <xdr:cNvPr id="249" name="テキスト ボックス 248"/>
        <xdr:cNvSpPr txBox="1"/>
      </xdr:nvSpPr>
      <xdr:spPr>
        <a:xfrm>
          <a:off x="863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99</xdr:row>
      <xdr:rowOff>45098</xdr:rowOff>
    </xdr:from>
    <xdr:to>
      <xdr:col>6</xdr:col>
      <xdr:colOff>561975</xdr:colOff>
      <xdr:row>99</xdr:row>
      <xdr:rowOff>146698</xdr:rowOff>
    </xdr:to>
    <xdr:sp macro="" textlink="">
      <xdr:nvSpPr>
        <xdr:cNvPr id="255" name="円/楕円 254"/>
        <xdr:cNvSpPr/>
      </xdr:nvSpPr>
      <xdr:spPr>
        <a:xfrm>
          <a:off x="4584700" y="1701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131475</xdr:rowOff>
    </xdr:from>
    <xdr:ext cx="534377" cy="259045"/>
    <xdr:sp macro="" textlink="">
      <xdr:nvSpPr>
        <xdr:cNvPr id="256" name="扶助費該当値テキスト"/>
        <xdr:cNvSpPr txBox="1"/>
      </xdr:nvSpPr>
      <xdr:spPr>
        <a:xfrm>
          <a:off x="4686300" y="1693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55,949</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30835</xdr:rowOff>
    </xdr:from>
    <xdr:to>
      <xdr:col>5</xdr:col>
      <xdr:colOff>409575</xdr:colOff>
      <xdr:row>99</xdr:row>
      <xdr:rowOff>132435</xdr:rowOff>
    </xdr:to>
    <xdr:sp macro="" textlink="">
      <xdr:nvSpPr>
        <xdr:cNvPr id="257" name="円/楕円 256"/>
        <xdr:cNvSpPr/>
      </xdr:nvSpPr>
      <xdr:spPr>
        <a:xfrm>
          <a:off x="3746500" y="1700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123562</xdr:rowOff>
    </xdr:from>
    <xdr:ext cx="534377" cy="259045"/>
    <xdr:sp macro="" textlink="">
      <xdr:nvSpPr>
        <xdr:cNvPr id="258" name="テキスト ボックス 257"/>
        <xdr:cNvSpPr txBox="1"/>
      </xdr:nvSpPr>
      <xdr:spPr>
        <a:xfrm>
          <a:off x="3530111" y="1709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57,072</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31459</xdr:rowOff>
    </xdr:from>
    <xdr:to>
      <xdr:col>4</xdr:col>
      <xdr:colOff>206375</xdr:colOff>
      <xdr:row>99</xdr:row>
      <xdr:rowOff>133059</xdr:rowOff>
    </xdr:to>
    <xdr:sp macro="" textlink="">
      <xdr:nvSpPr>
        <xdr:cNvPr id="259" name="円/楕円 258"/>
        <xdr:cNvSpPr/>
      </xdr:nvSpPr>
      <xdr:spPr>
        <a:xfrm>
          <a:off x="2857500" y="170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124186</xdr:rowOff>
    </xdr:from>
    <xdr:ext cx="534377" cy="259045"/>
    <xdr:sp macro="" textlink="">
      <xdr:nvSpPr>
        <xdr:cNvPr id="260" name="テキスト ボックス 259"/>
        <xdr:cNvSpPr txBox="1"/>
      </xdr:nvSpPr>
      <xdr:spPr>
        <a:xfrm>
          <a:off x="2641111" y="1709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57,023</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73343</xdr:rowOff>
    </xdr:from>
    <xdr:to>
      <xdr:col>3</xdr:col>
      <xdr:colOff>3175</xdr:colOff>
      <xdr:row>100</xdr:row>
      <xdr:rowOff>3493</xdr:rowOff>
    </xdr:to>
    <xdr:sp macro="" textlink="">
      <xdr:nvSpPr>
        <xdr:cNvPr id="261" name="円/楕円 260"/>
        <xdr:cNvSpPr/>
      </xdr:nvSpPr>
      <xdr:spPr>
        <a:xfrm>
          <a:off x="1968500" y="1704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166070</xdr:rowOff>
    </xdr:from>
    <xdr:ext cx="534377" cy="259045"/>
    <xdr:sp macro="" textlink="">
      <xdr:nvSpPr>
        <xdr:cNvPr id="262" name="テキスト ボックス 261"/>
        <xdr:cNvSpPr txBox="1"/>
      </xdr:nvSpPr>
      <xdr:spPr>
        <a:xfrm>
          <a:off x="1752111" y="1713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53,725</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78384</xdr:rowOff>
    </xdr:from>
    <xdr:to>
      <xdr:col>1</xdr:col>
      <xdr:colOff>485775</xdr:colOff>
      <xdr:row>100</xdr:row>
      <xdr:rowOff>8534</xdr:rowOff>
    </xdr:to>
    <xdr:sp macro="" textlink="">
      <xdr:nvSpPr>
        <xdr:cNvPr id="263" name="円/楕円 262"/>
        <xdr:cNvSpPr/>
      </xdr:nvSpPr>
      <xdr:spPr>
        <a:xfrm>
          <a:off x="1079500" y="1705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171111</xdr:rowOff>
    </xdr:from>
    <xdr:ext cx="534377" cy="259045"/>
    <xdr:sp macro="" textlink="">
      <xdr:nvSpPr>
        <xdr:cNvPr id="264" name="テキスト ボックス 263"/>
        <xdr:cNvSpPr txBox="1"/>
      </xdr:nvSpPr>
      <xdr:spPr>
        <a:xfrm>
          <a:off x="863111" y="1714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61671</xdr:rowOff>
    </xdr:from>
    <xdr:to>
      <xdr:col>15</xdr:col>
      <xdr:colOff>180975</xdr:colOff>
      <xdr:row>36</xdr:row>
      <xdr:rowOff>135166</xdr:rowOff>
    </xdr:to>
    <xdr:cxnSp macro="">
      <xdr:nvCxnSpPr>
        <xdr:cNvPr id="297" name="直線コネクタ 296"/>
        <xdr:cNvCxnSpPr/>
      </xdr:nvCxnSpPr>
      <xdr:spPr>
        <a:xfrm flipV="1">
          <a:off x="9639300" y="6233871"/>
          <a:ext cx="838200" cy="7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135166</xdr:rowOff>
    </xdr:from>
    <xdr:to>
      <xdr:col>14</xdr:col>
      <xdr:colOff>28575</xdr:colOff>
      <xdr:row>36</xdr:row>
      <xdr:rowOff>158864</xdr:rowOff>
    </xdr:to>
    <xdr:cxnSp macro="">
      <xdr:nvCxnSpPr>
        <xdr:cNvPr id="300" name="直線コネクタ 299"/>
        <xdr:cNvCxnSpPr/>
      </xdr:nvCxnSpPr>
      <xdr:spPr>
        <a:xfrm flipV="1">
          <a:off x="8750300" y="6307366"/>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158864</xdr:rowOff>
    </xdr:from>
    <xdr:to>
      <xdr:col>12</xdr:col>
      <xdr:colOff>511175</xdr:colOff>
      <xdr:row>37</xdr:row>
      <xdr:rowOff>25371</xdr:rowOff>
    </xdr:to>
    <xdr:cxnSp macro="">
      <xdr:nvCxnSpPr>
        <xdr:cNvPr id="303" name="直線コネクタ 302"/>
        <xdr:cNvCxnSpPr/>
      </xdr:nvCxnSpPr>
      <xdr:spPr>
        <a:xfrm flipV="1">
          <a:off x="7861300" y="6331064"/>
          <a:ext cx="889000" cy="3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5" name="テキスト ボックス 304"/>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25371</xdr:rowOff>
    </xdr:from>
    <xdr:to>
      <xdr:col>11</xdr:col>
      <xdr:colOff>307975</xdr:colOff>
      <xdr:row>37</xdr:row>
      <xdr:rowOff>52594</xdr:rowOff>
    </xdr:to>
    <xdr:cxnSp macro="">
      <xdr:nvCxnSpPr>
        <xdr:cNvPr id="306" name="直線コネクタ 305"/>
        <xdr:cNvCxnSpPr/>
      </xdr:nvCxnSpPr>
      <xdr:spPr>
        <a:xfrm flipV="1">
          <a:off x="6972300" y="6369021"/>
          <a:ext cx="889000" cy="2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10871</xdr:rowOff>
    </xdr:from>
    <xdr:to>
      <xdr:col>15</xdr:col>
      <xdr:colOff>231775</xdr:colOff>
      <xdr:row>36</xdr:row>
      <xdr:rowOff>112471</xdr:rowOff>
    </xdr:to>
    <xdr:sp macro="" textlink="">
      <xdr:nvSpPr>
        <xdr:cNvPr id="316" name="円/楕円 315"/>
        <xdr:cNvSpPr/>
      </xdr:nvSpPr>
      <xdr:spPr>
        <a:xfrm>
          <a:off x="10426700" y="618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160748</xdr:rowOff>
    </xdr:from>
    <xdr:ext cx="534377" cy="259045"/>
    <xdr:sp macro="" textlink="">
      <xdr:nvSpPr>
        <xdr:cNvPr id="317" name="補助費等該当値テキスト"/>
        <xdr:cNvSpPr txBox="1"/>
      </xdr:nvSpPr>
      <xdr:spPr>
        <a:xfrm>
          <a:off x="10528300" y="616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62,192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84366</xdr:rowOff>
    </xdr:from>
    <xdr:to>
      <xdr:col>14</xdr:col>
      <xdr:colOff>79375</xdr:colOff>
      <xdr:row>37</xdr:row>
      <xdr:rowOff>14516</xdr:rowOff>
    </xdr:to>
    <xdr:sp macro="" textlink="">
      <xdr:nvSpPr>
        <xdr:cNvPr id="318" name="円/楕円 317"/>
        <xdr:cNvSpPr/>
      </xdr:nvSpPr>
      <xdr:spPr>
        <a:xfrm>
          <a:off x="9588500" y="625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5643</xdr:rowOff>
    </xdr:from>
    <xdr:ext cx="534377" cy="259045"/>
    <xdr:sp macro="" textlink="">
      <xdr:nvSpPr>
        <xdr:cNvPr id="319" name="テキスト ボックス 318"/>
        <xdr:cNvSpPr txBox="1"/>
      </xdr:nvSpPr>
      <xdr:spPr>
        <a:xfrm>
          <a:off x="9372111" y="634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54,476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108064</xdr:rowOff>
    </xdr:from>
    <xdr:to>
      <xdr:col>12</xdr:col>
      <xdr:colOff>561975</xdr:colOff>
      <xdr:row>37</xdr:row>
      <xdr:rowOff>38214</xdr:rowOff>
    </xdr:to>
    <xdr:sp macro="" textlink="">
      <xdr:nvSpPr>
        <xdr:cNvPr id="320" name="円/楕円 319"/>
        <xdr:cNvSpPr/>
      </xdr:nvSpPr>
      <xdr:spPr>
        <a:xfrm>
          <a:off x="8699500" y="62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29341</xdr:rowOff>
    </xdr:from>
    <xdr:ext cx="534377" cy="259045"/>
    <xdr:sp macro="" textlink="">
      <xdr:nvSpPr>
        <xdr:cNvPr id="321" name="テキスト ボックス 320"/>
        <xdr:cNvSpPr txBox="1"/>
      </xdr:nvSpPr>
      <xdr:spPr>
        <a:xfrm>
          <a:off x="8483111" y="637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51,988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146021</xdr:rowOff>
    </xdr:from>
    <xdr:to>
      <xdr:col>11</xdr:col>
      <xdr:colOff>358775</xdr:colOff>
      <xdr:row>37</xdr:row>
      <xdr:rowOff>76171</xdr:rowOff>
    </xdr:to>
    <xdr:sp macro="" textlink="">
      <xdr:nvSpPr>
        <xdr:cNvPr id="322" name="円/楕円 321"/>
        <xdr:cNvSpPr/>
      </xdr:nvSpPr>
      <xdr:spPr>
        <a:xfrm>
          <a:off x="7810500" y="631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67298</xdr:rowOff>
    </xdr:from>
    <xdr:ext cx="534377" cy="259045"/>
    <xdr:sp macro="" textlink="">
      <xdr:nvSpPr>
        <xdr:cNvPr id="323" name="テキスト ボックス 322"/>
        <xdr:cNvSpPr txBox="1"/>
      </xdr:nvSpPr>
      <xdr:spPr>
        <a:xfrm>
          <a:off x="7594111" y="641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48,003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1794</xdr:rowOff>
    </xdr:from>
    <xdr:to>
      <xdr:col>10</xdr:col>
      <xdr:colOff>155575</xdr:colOff>
      <xdr:row>37</xdr:row>
      <xdr:rowOff>103394</xdr:rowOff>
    </xdr:to>
    <xdr:sp macro="" textlink="">
      <xdr:nvSpPr>
        <xdr:cNvPr id="324" name="円/楕円 323"/>
        <xdr:cNvSpPr/>
      </xdr:nvSpPr>
      <xdr:spPr>
        <a:xfrm>
          <a:off x="6921500" y="634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94521</xdr:rowOff>
    </xdr:from>
    <xdr:ext cx="534377" cy="259045"/>
    <xdr:sp macro="" textlink="">
      <xdr:nvSpPr>
        <xdr:cNvPr id="325" name="テキスト ボックス 324"/>
        <xdr:cNvSpPr txBox="1"/>
      </xdr:nvSpPr>
      <xdr:spPr>
        <a:xfrm>
          <a:off x="6705111" y="643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134387</xdr:rowOff>
    </xdr:from>
    <xdr:to>
      <xdr:col>15</xdr:col>
      <xdr:colOff>180975</xdr:colOff>
      <xdr:row>57</xdr:row>
      <xdr:rowOff>10202</xdr:rowOff>
    </xdr:to>
    <xdr:cxnSp macro="">
      <xdr:nvCxnSpPr>
        <xdr:cNvPr id="352" name="直線コネクタ 351"/>
        <xdr:cNvCxnSpPr/>
      </xdr:nvCxnSpPr>
      <xdr:spPr>
        <a:xfrm flipV="1">
          <a:off x="9639300" y="9735587"/>
          <a:ext cx="838200" cy="4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42604</xdr:rowOff>
    </xdr:from>
    <xdr:to>
      <xdr:col>14</xdr:col>
      <xdr:colOff>28575</xdr:colOff>
      <xdr:row>57</xdr:row>
      <xdr:rowOff>10202</xdr:rowOff>
    </xdr:to>
    <xdr:cxnSp macro="">
      <xdr:nvCxnSpPr>
        <xdr:cNvPr id="355" name="直線コネクタ 354"/>
        <xdr:cNvCxnSpPr/>
      </xdr:nvCxnSpPr>
      <xdr:spPr>
        <a:xfrm>
          <a:off x="8750300" y="9643804"/>
          <a:ext cx="889000" cy="13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7" name="テキスト ボックス 356"/>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21871</xdr:rowOff>
    </xdr:from>
    <xdr:to>
      <xdr:col>12</xdr:col>
      <xdr:colOff>511175</xdr:colOff>
      <xdr:row>56</xdr:row>
      <xdr:rowOff>42604</xdr:rowOff>
    </xdr:to>
    <xdr:cxnSp macro="">
      <xdr:nvCxnSpPr>
        <xdr:cNvPr id="358" name="直線コネクタ 357"/>
        <xdr:cNvCxnSpPr/>
      </xdr:nvCxnSpPr>
      <xdr:spPr>
        <a:xfrm>
          <a:off x="7861300" y="9623071"/>
          <a:ext cx="889000" cy="2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21871</xdr:rowOff>
    </xdr:from>
    <xdr:to>
      <xdr:col>11</xdr:col>
      <xdr:colOff>307975</xdr:colOff>
      <xdr:row>56</xdr:row>
      <xdr:rowOff>71280</xdr:rowOff>
    </xdr:to>
    <xdr:cxnSp macro="">
      <xdr:nvCxnSpPr>
        <xdr:cNvPr id="361" name="直線コネクタ 360"/>
        <xdr:cNvCxnSpPr/>
      </xdr:nvCxnSpPr>
      <xdr:spPr>
        <a:xfrm flipV="1">
          <a:off x="6972300" y="9623071"/>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108653</xdr:rowOff>
    </xdr:from>
    <xdr:ext cx="534377" cy="259045"/>
    <xdr:sp macro="" textlink="">
      <xdr:nvSpPr>
        <xdr:cNvPr id="363" name="テキスト ボックス 362"/>
        <xdr:cNvSpPr txBox="1"/>
      </xdr:nvSpPr>
      <xdr:spPr>
        <a:xfrm>
          <a:off x="7594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6935</xdr:rowOff>
    </xdr:from>
    <xdr:ext cx="534377" cy="259045"/>
    <xdr:sp macro="" textlink="">
      <xdr:nvSpPr>
        <xdr:cNvPr id="365" name="テキスト ボックス 364"/>
        <xdr:cNvSpPr txBox="1"/>
      </xdr:nvSpPr>
      <xdr:spPr>
        <a:xfrm>
          <a:off x="6705111" y="977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83587</xdr:rowOff>
    </xdr:from>
    <xdr:to>
      <xdr:col>15</xdr:col>
      <xdr:colOff>231775</xdr:colOff>
      <xdr:row>57</xdr:row>
      <xdr:rowOff>13737</xdr:rowOff>
    </xdr:to>
    <xdr:sp macro="" textlink="">
      <xdr:nvSpPr>
        <xdr:cNvPr id="371" name="円/楕円 370"/>
        <xdr:cNvSpPr/>
      </xdr:nvSpPr>
      <xdr:spPr>
        <a:xfrm>
          <a:off x="10426700" y="968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62014</xdr:rowOff>
    </xdr:from>
    <xdr:ext cx="534377" cy="259045"/>
    <xdr:sp macro="" textlink="">
      <xdr:nvSpPr>
        <xdr:cNvPr id="372" name="普通建設事業費該当値テキスト"/>
        <xdr:cNvSpPr txBox="1"/>
      </xdr:nvSpPr>
      <xdr:spPr>
        <a:xfrm>
          <a:off x="10528300" y="966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76,162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130852</xdr:rowOff>
    </xdr:from>
    <xdr:to>
      <xdr:col>14</xdr:col>
      <xdr:colOff>79375</xdr:colOff>
      <xdr:row>57</xdr:row>
      <xdr:rowOff>61002</xdr:rowOff>
    </xdr:to>
    <xdr:sp macro="" textlink="">
      <xdr:nvSpPr>
        <xdr:cNvPr id="373" name="円/楕円 372"/>
        <xdr:cNvSpPr/>
      </xdr:nvSpPr>
      <xdr:spPr>
        <a:xfrm>
          <a:off x="9588500" y="973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52129</xdr:rowOff>
    </xdr:from>
    <xdr:ext cx="534377" cy="259045"/>
    <xdr:sp macro="" textlink="">
      <xdr:nvSpPr>
        <xdr:cNvPr id="374" name="テキスト ボックス 373"/>
        <xdr:cNvSpPr txBox="1"/>
      </xdr:nvSpPr>
      <xdr:spPr>
        <a:xfrm>
          <a:off x="9372111" y="982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65,824</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163254</xdr:rowOff>
    </xdr:from>
    <xdr:to>
      <xdr:col>12</xdr:col>
      <xdr:colOff>561975</xdr:colOff>
      <xdr:row>56</xdr:row>
      <xdr:rowOff>93404</xdr:rowOff>
    </xdr:to>
    <xdr:sp macro="" textlink="">
      <xdr:nvSpPr>
        <xdr:cNvPr id="375" name="円/楕円 374"/>
        <xdr:cNvSpPr/>
      </xdr:nvSpPr>
      <xdr:spPr>
        <a:xfrm>
          <a:off x="8699500" y="95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84531</xdr:rowOff>
    </xdr:from>
    <xdr:ext cx="534377" cy="259045"/>
    <xdr:sp macro="" textlink="">
      <xdr:nvSpPr>
        <xdr:cNvPr id="376" name="テキスト ボックス 375"/>
        <xdr:cNvSpPr txBox="1"/>
      </xdr:nvSpPr>
      <xdr:spPr>
        <a:xfrm>
          <a:off x="8483111" y="96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96,237</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142521</xdr:rowOff>
    </xdr:from>
    <xdr:to>
      <xdr:col>11</xdr:col>
      <xdr:colOff>358775</xdr:colOff>
      <xdr:row>56</xdr:row>
      <xdr:rowOff>72671</xdr:rowOff>
    </xdr:to>
    <xdr:sp macro="" textlink="">
      <xdr:nvSpPr>
        <xdr:cNvPr id="377" name="円/楕円 376"/>
        <xdr:cNvSpPr/>
      </xdr:nvSpPr>
      <xdr:spPr>
        <a:xfrm>
          <a:off x="7810500" y="957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89198</xdr:rowOff>
    </xdr:from>
    <xdr:ext cx="599010" cy="259045"/>
    <xdr:sp macro="" textlink="">
      <xdr:nvSpPr>
        <xdr:cNvPr id="378" name="テキスト ボックス 377"/>
        <xdr:cNvSpPr txBox="1"/>
      </xdr:nvSpPr>
      <xdr:spPr>
        <a:xfrm>
          <a:off x="7561794" y="9347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100,772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20480</xdr:rowOff>
    </xdr:from>
    <xdr:to>
      <xdr:col>10</xdr:col>
      <xdr:colOff>155575</xdr:colOff>
      <xdr:row>56</xdr:row>
      <xdr:rowOff>122080</xdr:rowOff>
    </xdr:to>
    <xdr:sp macro="" textlink="">
      <xdr:nvSpPr>
        <xdr:cNvPr id="379" name="円/楕円 378"/>
        <xdr:cNvSpPr/>
      </xdr:nvSpPr>
      <xdr:spPr>
        <a:xfrm>
          <a:off x="6921500" y="96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138607</xdr:rowOff>
    </xdr:from>
    <xdr:ext cx="534377" cy="259045"/>
    <xdr:sp macro="" textlink="">
      <xdr:nvSpPr>
        <xdr:cNvPr id="380" name="テキスト ボックス 379"/>
        <xdr:cNvSpPr txBox="1"/>
      </xdr:nvSpPr>
      <xdr:spPr>
        <a:xfrm>
          <a:off x="6705111" y="939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32144</xdr:rowOff>
    </xdr:from>
    <xdr:to>
      <xdr:col>15</xdr:col>
      <xdr:colOff>180975</xdr:colOff>
      <xdr:row>79</xdr:row>
      <xdr:rowOff>3911</xdr:rowOff>
    </xdr:to>
    <xdr:cxnSp macro="">
      <xdr:nvCxnSpPr>
        <xdr:cNvPr id="409" name="直線コネクタ 408"/>
        <xdr:cNvCxnSpPr/>
      </xdr:nvCxnSpPr>
      <xdr:spPr>
        <a:xfrm>
          <a:off x="9639300" y="13405244"/>
          <a:ext cx="838200" cy="14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73710</xdr:rowOff>
    </xdr:from>
    <xdr:to>
      <xdr:col>14</xdr:col>
      <xdr:colOff>28575</xdr:colOff>
      <xdr:row>78</xdr:row>
      <xdr:rowOff>32144</xdr:rowOff>
    </xdr:to>
    <xdr:cxnSp macro="">
      <xdr:nvCxnSpPr>
        <xdr:cNvPr id="412" name="直線コネクタ 411"/>
        <xdr:cNvCxnSpPr/>
      </xdr:nvCxnSpPr>
      <xdr:spPr>
        <a:xfrm>
          <a:off x="8750300" y="13275360"/>
          <a:ext cx="889000" cy="12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4" name="テキスト ボックス 413"/>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124561</xdr:rowOff>
    </xdr:from>
    <xdr:to>
      <xdr:col>15</xdr:col>
      <xdr:colOff>231775</xdr:colOff>
      <xdr:row>79</xdr:row>
      <xdr:rowOff>54711</xdr:rowOff>
    </xdr:to>
    <xdr:sp macro="" textlink="">
      <xdr:nvSpPr>
        <xdr:cNvPr id="422" name="円/楕円 421"/>
        <xdr:cNvSpPr/>
      </xdr:nvSpPr>
      <xdr:spPr>
        <a:xfrm>
          <a:off x="10426700" y="134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39488</xdr:rowOff>
    </xdr:from>
    <xdr:ext cx="469744" cy="259045"/>
    <xdr:sp macro="" textlink="">
      <xdr:nvSpPr>
        <xdr:cNvPr id="423" name="普通建設事業費 （ うち新規整備　）該当値テキスト"/>
        <xdr:cNvSpPr txBox="1"/>
      </xdr:nvSpPr>
      <xdr:spPr>
        <a:xfrm>
          <a:off x="10528300" y="1341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152794</xdr:rowOff>
    </xdr:from>
    <xdr:to>
      <xdr:col>14</xdr:col>
      <xdr:colOff>79375</xdr:colOff>
      <xdr:row>78</xdr:row>
      <xdr:rowOff>82944</xdr:rowOff>
    </xdr:to>
    <xdr:sp macro="" textlink="">
      <xdr:nvSpPr>
        <xdr:cNvPr id="424" name="円/楕円 423"/>
        <xdr:cNvSpPr/>
      </xdr:nvSpPr>
      <xdr:spPr>
        <a:xfrm>
          <a:off x="9588500" y="1335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74071</xdr:rowOff>
    </xdr:from>
    <xdr:ext cx="534377" cy="259045"/>
    <xdr:sp macro="" textlink="">
      <xdr:nvSpPr>
        <xdr:cNvPr id="425" name="テキスト ボックス 424"/>
        <xdr:cNvSpPr txBox="1"/>
      </xdr:nvSpPr>
      <xdr:spPr>
        <a:xfrm>
          <a:off x="9372111" y="1344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24,115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22910</xdr:rowOff>
    </xdr:from>
    <xdr:to>
      <xdr:col>12</xdr:col>
      <xdr:colOff>561975</xdr:colOff>
      <xdr:row>77</xdr:row>
      <xdr:rowOff>124510</xdr:rowOff>
    </xdr:to>
    <xdr:sp macro="" textlink="">
      <xdr:nvSpPr>
        <xdr:cNvPr id="426" name="円/楕円 425"/>
        <xdr:cNvSpPr/>
      </xdr:nvSpPr>
      <xdr:spPr>
        <a:xfrm>
          <a:off x="8699500" y="1322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115637</xdr:rowOff>
    </xdr:from>
    <xdr:ext cx="534377" cy="259045"/>
    <xdr:sp macro="" textlink="">
      <xdr:nvSpPr>
        <xdr:cNvPr id="427" name="テキスト ボックス 426"/>
        <xdr:cNvSpPr txBox="1"/>
      </xdr:nvSpPr>
      <xdr:spPr>
        <a:xfrm>
          <a:off x="8483111" y="1331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74132</xdr:rowOff>
    </xdr:from>
    <xdr:to>
      <xdr:col>15</xdr:col>
      <xdr:colOff>180975</xdr:colOff>
      <xdr:row>96</xdr:row>
      <xdr:rowOff>169458</xdr:rowOff>
    </xdr:to>
    <xdr:cxnSp macro="">
      <xdr:nvCxnSpPr>
        <xdr:cNvPr id="452" name="直線コネクタ 451"/>
        <xdr:cNvCxnSpPr/>
      </xdr:nvCxnSpPr>
      <xdr:spPr>
        <a:xfrm flipV="1">
          <a:off x="9639300" y="16533332"/>
          <a:ext cx="838200" cy="9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72567</xdr:rowOff>
    </xdr:from>
    <xdr:ext cx="534377" cy="259045"/>
    <xdr:sp macro="" textlink="">
      <xdr:nvSpPr>
        <xdr:cNvPr id="453" name="普通建設事業費 （ うち更新整備　）平均値テキスト"/>
        <xdr:cNvSpPr txBox="1"/>
      </xdr:nvSpPr>
      <xdr:spPr>
        <a:xfrm>
          <a:off x="10528300" y="16531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110204</xdr:rowOff>
    </xdr:from>
    <xdr:to>
      <xdr:col>14</xdr:col>
      <xdr:colOff>28575</xdr:colOff>
      <xdr:row>96</xdr:row>
      <xdr:rowOff>169458</xdr:rowOff>
    </xdr:to>
    <xdr:cxnSp macro="">
      <xdr:nvCxnSpPr>
        <xdr:cNvPr id="455" name="直線コネクタ 454"/>
        <xdr:cNvCxnSpPr/>
      </xdr:nvCxnSpPr>
      <xdr:spPr>
        <a:xfrm>
          <a:off x="8750300" y="16569404"/>
          <a:ext cx="889000" cy="5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58315</xdr:rowOff>
    </xdr:from>
    <xdr:ext cx="534377" cy="259045"/>
    <xdr:sp macro="" textlink="">
      <xdr:nvSpPr>
        <xdr:cNvPr id="457" name="テキスト ボックス 456"/>
        <xdr:cNvSpPr txBox="1"/>
      </xdr:nvSpPr>
      <xdr:spPr>
        <a:xfrm>
          <a:off x="9372111" y="166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31945</xdr:rowOff>
    </xdr:from>
    <xdr:ext cx="534377" cy="259045"/>
    <xdr:sp macro="" textlink="">
      <xdr:nvSpPr>
        <xdr:cNvPr id="459" name="テキスト ボックス 458"/>
        <xdr:cNvSpPr txBox="1"/>
      </xdr:nvSpPr>
      <xdr:spPr>
        <a:xfrm>
          <a:off x="8483111" y="166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23332</xdr:rowOff>
    </xdr:from>
    <xdr:to>
      <xdr:col>15</xdr:col>
      <xdr:colOff>231775</xdr:colOff>
      <xdr:row>96</xdr:row>
      <xdr:rowOff>124932</xdr:rowOff>
    </xdr:to>
    <xdr:sp macro="" textlink="">
      <xdr:nvSpPr>
        <xdr:cNvPr id="465" name="円/楕円 464"/>
        <xdr:cNvSpPr/>
      </xdr:nvSpPr>
      <xdr:spPr>
        <a:xfrm>
          <a:off x="10426700" y="1648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46209</xdr:rowOff>
    </xdr:from>
    <xdr:ext cx="534377" cy="259045"/>
    <xdr:sp macro="" textlink="">
      <xdr:nvSpPr>
        <xdr:cNvPr id="466" name="普通建設事業費 （ うち更新整備　）該当値テキスト"/>
        <xdr:cNvSpPr txBox="1"/>
      </xdr:nvSpPr>
      <xdr:spPr>
        <a:xfrm>
          <a:off x="10528300" y="1633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51,473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118658</xdr:rowOff>
    </xdr:from>
    <xdr:to>
      <xdr:col>14</xdr:col>
      <xdr:colOff>79375</xdr:colOff>
      <xdr:row>97</xdr:row>
      <xdr:rowOff>48808</xdr:rowOff>
    </xdr:to>
    <xdr:sp macro="" textlink="">
      <xdr:nvSpPr>
        <xdr:cNvPr id="467" name="円/楕円 466"/>
        <xdr:cNvSpPr/>
      </xdr:nvSpPr>
      <xdr:spPr>
        <a:xfrm>
          <a:off x="9588500" y="1657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65335</xdr:rowOff>
    </xdr:from>
    <xdr:ext cx="534377" cy="259045"/>
    <xdr:sp macro="" textlink="">
      <xdr:nvSpPr>
        <xdr:cNvPr id="468" name="テキスト ボックス 467"/>
        <xdr:cNvSpPr txBox="1"/>
      </xdr:nvSpPr>
      <xdr:spPr>
        <a:xfrm>
          <a:off x="9372111" y="1635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34,793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59404</xdr:rowOff>
    </xdr:from>
    <xdr:to>
      <xdr:col>12</xdr:col>
      <xdr:colOff>561975</xdr:colOff>
      <xdr:row>96</xdr:row>
      <xdr:rowOff>161004</xdr:rowOff>
    </xdr:to>
    <xdr:sp macro="" textlink="">
      <xdr:nvSpPr>
        <xdr:cNvPr id="469" name="円/楕円 468"/>
        <xdr:cNvSpPr/>
      </xdr:nvSpPr>
      <xdr:spPr>
        <a:xfrm>
          <a:off x="8699500" y="1651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6081</xdr:rowOff>
    </xdr:from>
    <xdr:ext cx="534377" cy="259045"/>
    <xdr:sp macro="" textlink="">
      <xdr:nvSpPr>
        <xdr:cNvPr id="470" name="テキスト ボックス 469"/>
        <xdr:cNvSpPr txBox="1"/>
      </xdr:nvSpPr>
      <xdr:spPr>
        <a:xfrm>
          <a:off x="8483111" y="1629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45,161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134854</xdr:rowOff>
    </xdr:from>
    <xdr:to>
      <xdr:col>23</xdr:col>
      <xdr:colOff>517525</xdr:colOff>
      <xdr:row>38</xdr:row>
      <xdr:rowOff>135745</xdr:rowOff>
    </xdr:to>
    <xdr:cxnSp macro="">
      <xdr:nvCxnSpPr>
        <xdr:cNvPr id="497" name="直線コネクタ 496"/>
        <xdr:cNvCxnSpPr/>
      </xdr:nvCxnSpPr>
      <xdr:spPr>
        <a:xfrm>
          <a:off x="15481300" y="6649954"/>
          <a:ext cx="8382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134854</xdr:rowOff>
    </xdr:from>
    <xdr:to>
      <xdr:col>22</xdr:col>
      <xdr:colOff>365125</xdr:colOff>
      <xdr:row>38</xdr:row>
      <xdr:rowOff>137917</xdr:rowOff>
    </xdr:to>
    <xdr:cxnSp macro="">
      <xdr:nvCxnSpPr>
        <xdr:cNvPr id="500" name="直線コネクタ 499"/>
        <xdr:cNvCxnSpPr/>
      </xdr:nvCxnSpPr>
      <xdr:spPr>
        <a:xfrm flipV="1">
          <a:off x="14592300" y="6649954"/>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131013</xdr:rowOff>
    </xdr:from>
    <xdr:to>
      <xdr:col>21</xdr:col>
      <xdr:colOff>161925</xdr:colOff>
      <xdr:row>38</xdr:row>
      <xdr:rowOff>137917</xdr:rowOff>
    </xdr:to>
    <xdr:cxnSp macro="">
      <xdr:nvCxnSpPr>
        <xdr:cNvPr id="503" name="直線コネクタ 502"/>
        <xdr:cNvCxnSpPr/>
      </xdr:nvCxnSpPr>
      <xdr:spPr>
        <a:xfrm>
          <a:off x="13703300" y="6646113"/>
          <a:ext cx="8890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130830</xdr:rowOff>
    </xdr:from>
    <xdr:to>
      <xdr:col>19</xdr:col>
      <xdr:colOff>644525</xdr:colOff>
      <xdr:row>38</xdr:row>
      <xdr:rowOff>131013</xdr:rowOff>
    </xdr:to>
    <xdr:cxnSp macro="">
      <xdr:nvCxnSpPr>
        <xdr:cNvPr id="506" name="直線コネクタ 505"/>
        <xdr:cNvCxnSpPr/>
      </xdr:nvCxnSpPr>
      <xdr:spPr>
        <a:xfrm>
          <a:off x="12814300" y="6645930"/>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84945</xdr:rowOff>
    </xdr:from>
    <xdr:to>
      <xdr:col>23</xdr:col>
      <xdr:colOff>568325</xdr:colOff>
      <xdr:row>39</xdr:row>
      <xdr:rowOff>15095</xdr:rowOff>
    </xdr:to>
    <xdr:sp macro="" textlink="">
      <xdr:nvSpPr>
        <xdr:cNvPr id="516" name="円/楕円 515"/>
        <xdr:cNvSpPr/>
      </xdr:nvSpPr>
      <xdr:spPr>
        <a:xfrm>
          <a:off x="16268700" y="660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171322</xdr:rowOff>
    </xdr:from>
    <xdr:ext cx="378565" cy="259045"/>
    <xdr:sp macro="" textlink="">
      <xdr:nvSpPr>
        <xdr:cNvPr id="517" name="災害復旧事業費該当値テキスト"/>
        <xdr:cNvSpPr txBox="1"/>
      </xdr:nvSpPr>
      <xdr:spPr>
        <a:xfrm>
          <a:off x="16370300" y="6514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84054</xdr:rowOff>
    </xdr:from>
    <xdr:to>
      <xdr:col>22</xdr:col>
      <xdr:colOff>415925</xdr:colOff>
      <xdr:row>39</xdr:row>
      <xdr:rowOff>14204</xdr:rowOff>
    </xdr:to>
    <xdr:sp macro="" textlink="">
      <xdr:nvSpPr>
        <xdr:cNvPr id="518" name="円/楕円 517"/>
        <xdr:cNvSpPr/>
      </xdr:nvSpPr>
      <xdr:spPr>
        <a:xfrm>
          <a:off x="15430500" y="659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5331</xdr:rowOff>
    </xdr:from>
    <xdr:ext cx="378565" cy="259045"/>
    <xdr:sp macro="" textlink="">
      <xdr:nvSpPr>
        <xdr:cNvPr id="519" name="テキスト ボックス 518"/>
        <xdr:cNvSpPr txBox="1"/>
      </xdr:nvSpPr>
      <xdr:spPr>
        <a:xfrm>
          <a:off x="15292017" y="6691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87117</xdr:rowOff>
    </xdr:from>
    <xdr:to>
      <xdr:col>21</xdr:col>
      <xdr:colOff>212725</xdr:colOff>
      <xdr:row>39</xdr:row>
      <xdr:rowOff>17267</xdr:rowOff>
    </xdr:to>
    <xdr:sp macro="" textlink="">
      <xdr:nvSpPr>
        <xdr:cNvPr id="520" name="円/楕円 519"/>
        <xdr:cNvSpPr/>
      </xdr:nvSpPr>
      <xdr:spPr>
        <a:xfrm>
          <a:off x="14541500" y="660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8394</xdr:rowOff>
    </xdr:from>
    <xdr:ext cx="313932" cy="259045"/>
    <xdr:sp macro="" textlink="">
      <xdr:nvSpPr>
        <xdr:cNvPr id="521" name="テキスト ボックス 520"/>
        <xdr:cNvSpPr txBox="1"/>
      </xdr:nvSpPr>
      <xdr:spPr>
        <a:xfrm>
          <a:off x="14435333" y="66949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80213</xdr:rowOff>
    </xdr:from>
    <xdr:to>
      <xdr:col>20</xdr:col>
      <xdr:colOff>9525</xdr:colOff>
      <xdr:row>39</xdr:row>
      <xdr:rowOff>10363</xdr:rowOff>
    </xdr:to>
    <xdr:sp macro="" textlink="">
      <xdr:nvSpPr>
        <xdr:cNvPr id="522" name="円/楕円 521"/>
        <xdr:cNvSpPr/>
      </xdr:nvSpPr>
      <xdr:spPr>
        <a:xfrm>
          <a:off x="13652500" y="65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1490</xdr:rowOff>
    </xdr:from>
    <xdr:ext cx="378565" cy="259045"/>
    <xdr:sp macro="" textlink="">
      <xdr:nvSpPr>
        <xdr:cNvPr id="523" name="テキスト ボックス 522"/>
        <xdr:cNvSpPr txBox="1"/>
      </xdr:nvSpPr>
      <xdr:spPr>
        <a:xfrm>
          <a:off x="13514017" y="6688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80030</xdr:rowOff>
    </xdr:from>
    <xdr:to>
      <xdr:col>18</xdr:col>
      <xdr:colOff>492125</xdr:colOff>
      <xdr:row>39</xdr:row>
      <xdr:rowOff>10180</xdr:rowOff>
    </xdr:to>
    <xdr:sp macro="" textlink="">
      <xdr:nvSpPr>
        <xdr:cNvPr id="524" name="円/楕円 523"/>
        <xdr:cNvSpPr/>
      </xdr:nvSpPr>
      <xdr:spPr>
        <a:xfrm>
          <a:off x="12763500" y="659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1307</xdr:rowOff>
    </xdr:from>
    <xdr:ext cx="378565" cy="259045"/>
    <xdr:sp macro="" textlink="">
      <xdr:nvSpPr>
        <xdr:cNvPr id="525" name="テキスト ボックス 524"/>
        <xdr:cNvSpPr txBox="1"/>
      </xdr:nvSpPr>
      <xdr:spPr>
        <a:xfrm>
          <a:off x="12625017" y="668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77189</xdr:rowOff>
    </xdr:from>
    <xdr:to>
      <xdr:col>23</xdr:col>
      <xdr:colOff>517525</xdr:colOff>
      <xdr:row>78</xdr:row>
      <xdr:rowOff>94994</xdr:rowOff>
    </xdr:to>
    <xdr:cxnSp macro="">
      <xdr:nvCxnSpPr>
        <xdr:cNvPr id="611" name="直線コネクタ 610"/>
        <xdr:cNvCxnSpPr/>
      </xdr:nvCxnSpPr>
      <xdr:spPr>
        <a:xfrm flipV="1">
          <a:off x="15481300" y="13450289"/>
          <a:ext cx="838200" cy="1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94994</xdr:rowOff>
    </xdr:from>
    <xdr:to>
      <xdr:col>22</xdr:col>
      <xdr:colOff>365125</xdr:colOff>
      <xdr:row>78</xdr:row>
      <xdr:rowOff>101056</xdr:rowOff>
    </xdr:to>
    <xdr:cxnSp macro="">
      <xdr:nvCxnSpPr>
        <xdr:cNvPr id="614" name="直線コネクタ 613"/>
        <xdr:cNvCxnSpPr/>
      </xdr:nvCxnSpPr>
      <xdr:spPr>
        <a:xfrm flipV="1">
          <a:off x="14592300" y="13468094"/>
          <a:ext cx="889000" cy="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6" name="テキスト ボックス 615"/>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101056</xdr:rowOff>
    </xdr:from>
    <xdr:to>
      <xdr:col>21</xdr:col>
      <xdr:colOff>161925</xdr:colOff>
      <xdr:row>78</xdr:row>
      <xdr:rowOff>104153</xdr:rowOff>
    </xdr:to>
    <xdr:cxnSp macro="">
      <xdr:nvCxnSpPr>
        <xdr:cNvPr id="617" name="直線コネクタ 616"/>
        <xdr:cNvCxnSpPr/>
      </xdr:nvCxnSpPr>
      <xdr:spPr>
        <a:xfrm flipV="1">
          <a:off x="13703300" y="13474156"/>
          <a:ext cx="889000" cy="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24978</xdr:rowOff>
    </xdr:from>
    <xdr:ext cx="534377" cy="259045"/>
    <xdr:sp macro="" textlink="">
      <xdr:nvSpPr>
        <xdr:cNvPr id="619" name="テキスト ボックス 618"/>
        <xdr:cNvSpPr txBox="1"/>
      </xdr:nvSpPr>
      <xdr:spPr>
        <a:xfrm>
          <a:off x="14325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102308</xdr:rowOff>
    </xdr:from>
    <xdr:to>
      <xdr:col>19</xdr:col>
      <xdr:colOff>644525</xdr:colOff>
      <xdr:row>78</xdr:row>
      <xdr:rowOff>104153</xdr:rowOff>
    </xdr:to>
    <xdr:cxnSp macro="">
      <xdr:nvCxnSpPr>
        <xdr:cNvPr id="620" name="直線コネクタ 619"/>
        <xdr:cNvCxnSpPr/>
      </xdr:nvCxnSpPr>
      <xdr:spPr>
        <a:xfrm>
          <a:off x="12814300" y="13475408"/>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22928</xdr:rowOff>
    </xdr:from>
    <xdr:ext cx="534377" cy="259045"/>
    <xdr:sp macro="" textlink="">
      <xdr:nvSpPr>
        <xdr:cNvPr id="622" name="テキスト ボックス 621"/>
        <xdr:cNvSpPr txBox="1"/>
      </xdr:nvSpPr>
      <xdr:spPr>
        <a:xfrm>
          <a:off x="13436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22116</xdr:rowOff>
    </xdr:from>
    <xdr:ext cx="534377" cy="259045"/>
    <xdr:sp macro="" textlink="">
      <xdr:nvSpPr>
        <xdr:cNvPr id="624" name="テキスト ボックス 623"/>
        <xdr:cNvSpPr txBox="1"/>
      </xdr:nvSpPr>
      <xdr:spPr>
        <a:xfrm>
          <a:off x="12547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26389</xdr:rowOff>
    </xdr:from>
    <xdr:to>
      <xdr:col>23</xdr:col>
      <xdr:colOff>568325</xdr:colOff>
      <xdr:row>78</xdr:row>
      <xdr:rowOff>127989</xdr:rowOff>
    </xdr:to>
    <xdr:sp macro="" textlink="">
      <xdr:nvSpPr>
        <xdr:cNvPr id="630" name="円/楕円 629"/>
        <xdr:cNvSpPr/>
      </xdr:nvSpPr>
      <xdr:spPr>
        <a:xfrm>
          <a:off x="16268700" y="133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112766</xdr:rowOff>
    </xdr:from>
    <xdr:ext cx="534377" cy="259045"/>
    <xdr:sp macro="" textlink="">
      <xdr:nvSpPr>
        <xdr:cNvPr id="631" name="公債費該当値テキスト"/>
        <xdr:cNvSpPr txBox="1"/>
      </xdr:nvSpPr>
      <xdr:spPr>
        <a:xfrm>
          <a:off x="16370300" y="1331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36,407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44194</xdr:rowOff>
    </xdr:from>
    <xdr:to>
      <xdr:col>22</xdr:col>
      <xdr:colOff>415925</xdr:colOff>
      <xdr:row>78</xdr:row>
      <xdr:rowOff>145794</xdr:rowOff>
    </xdr:to>
    <xdr:sp macro="" textlink="">
      <xdr:nvSpPr>
        <xdr:cNvPr id="632" name="円/楕円 631"/>
        <xdr:cNvSpPr/>
      </xdr:nvSpPr>
      <xdr:spPr>
        <a:xfrm>
          <a:off x="15430500" y="134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136921</xdr:rowOff>
    </xdr:from>
    <xdr:ext cx="534377" cy="259045"/>
    <xdr:sp macro="" textlink="">
      <xdr:nvSpPr>
        <xdr:cNvPr id="633" name="テキスト ボックス 632"/>
        <xdr:cNvSpPr txBox="1"/>
      </xdr:nvSpPr>
      <xdr:spPr>
        <a:xfrm>
          <a:off x="15214111" y="1351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31,734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50256</xdr:rowOff>
    </xdr:from>
    <xdr:to>
      <xdr:col>21</xdr:col>
      <xdr:colOff>212725</xdr:colOff>
      <xdr:row>78</xdr:row>
      <xdr:rowOff>151856</xdr:rowOff>
    </xdr:to>
    <xdr:sp macro="" textlink="">
      <xdr:nvSpPr>
        <xdr:cNvPr id="634" name="円/楕円 633"/>
        <xdr:cNvSpPr/>
      </xdr:nvSpPr>
      <xdr:spPr>
        <a:xfrm>
          <a:off x="14541500" y="134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142983</xdr:rowOff>
    </xdr:from>
    <xdr:ext cx="534377" cy="259045"/>
    <xdr:sp macro="" textlink="">
      <xdr:nvSpPr>
        <xdr:cNvPr id="635" name="テキスト ボックス 634"/>
        <xdr:cNvSpPr txBox="1"/>
      </xdr:nvSpPr>
      <xdr:spPr>
        <a:xfrm>
          <a:off x="14325111" y="1351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53353</xdr:rowOff>
    </xdr:from>
    <xdr:to>
      <xdr:col>20</xdr:col>
      <xdr:colOff>9525</xdr:colOff>
      <xdr:row>78</xdr:row>
      <xdr:rowOff>154953</xdr:rowOff>
    </xdr:to>
    <xdr:sp macro="" textlink="">
      <xdr:nvSpPr>
        <xdr:cNvPr id="636" name="円/楕円 635"/>
        <xdr:cNvSpPr/>
      </xdr:nvSpPr>
      <xdr:spPr>
        <a:xfrm>
          <a:off x="13652500" y="134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146080</xdr:rowOff>
    </xdr:from>
    <xdr:ext cx="534377" cy="259045"/>
    <xdr:sp macro="" textlink="">
      <xdr:nvSpPr>
        <xdr:cNvPr id="637" name="テキスト ボックス 636"/>
        <xdr:cNvSpPr txBox="1"/>
      </xdr:nvSpPr>
      <xdr:spPr>
        <a:xfrm>
          <a:off x="13436111" y="1351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29,330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51508</xdr:rowOff>
    </xdr:from>
    <xdr:to>
      <xdr:col>18</xdr:col>
      <xdr:colOff>492125</xdr:colOff>
      <xdr:row>78</xdr:row>
      <xdr:rowOff>153108</xdr:rowOff>
    </xdr:to>
    <xdr:sp macro="" textlink="">
      <xdr:nvSpPr>
        <xdr:cNvPr id="638" name="円/楕円 637"/>
        <xdr:cNvSpPr/>
      </xdr:nvSpPr>
      <xdr:spPr>
        <a:xfrm>
          <a:off x="12763500" y="1342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144235</xdr:rowOff>
    </xdr:from>
    <xdr:ext cx="534377" cy="259045"/>
    <xdr:sp macro="" textlink="">
      <xdr:nvSpPr>
        <xdr:cNvPr id="639" name="テキスト ボックス 638"/>
        <xdr:cNvSpPr txBox="1"/>
      </xdr:nvSpPr>
      <xdr:spPr>
        <a:xfrm>
          <a:off x="12547111" y="1351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171414</xdr:rowOff>
    </xdr:from>
    <xdr:to>
      <xdr:col>23</xdr:col>
      <xdr:colOff>517525</xdr:colOff>
      <xdr:row>99</xdr:row>
      <xdr:rowOff>22916</xdr:rowOff>
    </xdr:to>
    <xdr:cxnSp macro="">
      <xdr:nvCxnSpPr>
        <xdr:cNvPr id="668" name="直線コネクタ 667"/>
        <xdr:cNvCxnSpPr/>
      </xdr:nvCxnSpPr>
      <xdr:spPr>
        <a:xfrm flipV="1">
          <a:off x="15481300" y="16973514"/>
          <a:ext cx="838200" cy="2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22916</xdr:rowOff>
    </xdr:from>
    <xdr:to>
      <xdr:col>22</xdr:col>
      <xdr:colOff>365125</xdr:colOff>
      <xdr:row>99</xdr:row>
      <xdr:rowOff>30384</xdr:rowOff>
    </xdr:to>
    <xdr:cxnSp macro="">
      <xdr:nvCxnSpPr>
        <xdr:cNvPr id="671" name="直線コネクタ 670"/>
        <xdr:cNvCxnSpPr/>
      </xdr:nvCxnSpPr>
      <xdr:spPr>
        <a:xfrm flipV="1">
          <a:off x="14592300" y="16996466"/>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28516</xdr:rowOff>
    </xdr:from>
    <xdr:to>
      <xdr:col>21</xdr:col>
      <xdr:colOff>161925</xdr:colOff>
      <xdr:row>99</xdr:row>
      <xdr:rowOff>30384</xdr:rowOff>
    </xdr:to>
    <xdr:cxnSp macro="">
      <xdr:nvCxnSpPr>
        <xdr:cNvPr id="674" name="直線コネクタ 673"/>
        <xdr:cNvCxnSpPr/>
      </xdr:nvCxnSpPr>
      <xdr:spPr>
        <a:xfrm>
          <a:off x="13703300" y="17002066"/>
          <a:ext cx="8890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108359</xdr:rowOff>
    </xdr:from>
    <xdr:to>
      <xdr:col>19</xdr:col>
      <xdr:colOff>644525</xdr:colOff>
      <xdr:row>99</xdr:row>
      <xdr:rowOff>28516</xdr:rowOff>
    </xdr:to>
    <xdr:cxnSp macro="">
      <xdr:nvCxnSpPr>
        <xdr:cNvPr id="677" name="直線コネクタ 676"/>
        <xdr:cNvCxnSpPr/>
      </xdr:nvCxnSpPr>
      <xdr:spPr>
        <a:xfrm>
          <a:off x="12814300" y="16910459"/>
          <a:ext cx="889000" cy="9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120614</xdr:rowOff>
    </xdr:from>
    <xdr:to>
      <xdr:col>23</xdr:col>
      <xdr:colOff>568325</xdr:colOff>
      <xdr:row>99</xdr:row>
      <xdr:rowOff>50764</xdr:rowOff>
    </xdr:to>
    <xdr:sp macro="" textlink="">
      <xdr:nvSpPr>
        <xdr:cNvPr id="687" name="円/楕円 686"/>
        <xdr:cNvSpPr/>
      </xdr:nvSpPr>
      <xdr:spPr>
        <a:xfrm>
          <a:off x="16268700" y="1692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35541</xdr:rowOff>
    </xdr:from>
    <xdr:ext cx="469744" cy="259045"/>
    <xdr:sp macro="" textlink="">
      <xdr:nvSpPr>
        <xdr:cNvPr id="688" name="積立金該当値テキスト"/>
        <xdr:cNvSpPr txBox="1"/>
      </xdr:nvSpPr>
      <xdr:spPr>
        <a:xfrm>
          <a:off x="16370300" y="168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143566</xdr:rowOff>
    </xdr:from>
    <xdr:to>
      <xdr:col>22</xdr:col>
      <xdr:colOff>415925</xdr:colOff>
      <xdr:row>99</xdr:row>
      <xdr:rowOff>73716</xdr:rowOff>
    </xdr:to>
    <xdr:sp macro="" textlink="">
      <xdr:nvSpPr>
        <xdr:cNvPr id="689" name="円/楕円 688"/>
        <xdr:cNvSpPr/>
      </xdr:nvSpPr>
      <xdr:spPr>
        <a:xfrm>
          <a:off x="15430500" y="1694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64843</xdr:rowOff>
    </xdr:from>
    <xdr:ext cx="469744" cy="259045"/>
    <xdr:sp macro="" textlink="">
      <xdr:nvSpPr>
        <xdr:cNvPr id="690" name="テキスト ボックス 689"/>
        <xdr:cNvSpPr txBox="1"/>
      </xdr:nvSpPr>
      <xdr:spPr>
        <a:xfrm>
          <a:off x="15246427" y="1703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151034</xdr:rowOff>
    </xdr:from>
    <xdr:to>
      <xdr:col>21</xdr:col>
      <xdr:colOff>212725</xdr:colOff>
      <xdr:row>99</xdr:row>
      <xdr:rowOff>81184</xdr:rowOff>
    </xdr:to>
    <xdr:sp macro="" textlink="">
      <xdr:nvSpPr>
        <xdr:cNvPr id="691" name="円/楕円 690"/>
        <xdr:cNvSpPr/>
      </xdr:nvSpPr>
      <xdr:spPr>
        <a:xfrm>
          <a:off x="14541500" y="1695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72311</xdr:rowOff>
    </xdr:from>
    <xdr:ext cx="469744" cy="259045"/>
    <xdr:sp macro="" textlink="">
      <xdr:nvSpPr>
        <xdr:cNvPr id="692" name="テキスト ボックス 691"/>
        <xdr:cNvSpPr txBox="1"/>
      </xdr:nvSpPr>
      <xdr:spPr>
        <a:xfrm>
          <a:off x="14357427" y="170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149166</xdr:rowOff>
    </xdr:from>
    <xdr:to>
      <xdr:col>20</xdr:col>
      <xdr:colOff>9525</xdr:colOff>
      <xdr:row>99</xdr:row>
      <xdr:rowOff>79316</xdr:rowOff>
    </xdr:to>
    <xdr:sp macro="" textlink="">
      <xdr:nvSpPr>
        <xdr:cNvPr id="693" name="円/楕円 692"/>
        <xdr:cNvSpPr/>
      </xdr:nvSpPr>
      <xdr:spPr>
        <a:xfrm>
          <a:off x="13652500" y="1695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70443</xdr:rowOff>
    </xdr:from>
    <xdr:ext cx="469744" cy="259045"/>
    <xdr:sp macro="" textlink="">
      <xdr:nvSpPr>
        <xdr:cNvPr id="694" name="テキスト ボックス 693"/>
        <xdr:cNvSpPr txBox="1"/>
      </xdr:nvSpPr>
      <xdr:spPr>
        <a:xfrm>
          <a:off x="13468427" y="17043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57559</xdr:rowOff>
    </xdr:from>
    <xdr:to>
      <xdr:col>18</xdr:col>
      <xdr:colOff>492125</xdr:colOff>
      <xdr:row>98</xdr:row>
      <xdr:rowOff>159159</xdr:rowOff>
    </xdr:to>
    <xdr:sp macro="" textlink="">
      <xdr:nvSpPr>
        <xdr:cNvPr id="695" name="円/楕円 694"/>
        <xdr:cNvSpPr/>
      </xdr:nvSpPr>
      <xdr:spPr>
        <a:xfrm>
          <a:off x="12763500" y="1685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150286</xdr:rowOff>
    </xdr:from>
    <xdr:ext cx="534377" cy="259045"/>
    <xdr:sp macro="" textlink="">
      <xdr:nvSpPr>
        <xdr:cNvPr id="696" name="テキスト ボックス 695"/>
        <xdr:cNvSpPr txBox="1"/>
      </xdr:nvSpPr>
      <xdr:spPr>
        <a:xfrm>
          <a:off x="12547111" y="1695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44431</xdr:rowOff>
    </xdr:from>
    <xdr:to>
      <xdr:col>32</xdr:col>
      <xdr:colOff>187325</xdr:colOff>
      <xdr:row>39</xdr:row>
      <xdr:rowOff>44431</xdr:rowOff>
    </xdr:to>
    <xdr:cxnSp macro="">
      <xdr:nvCxnSpPr>
        <xdr:cNvPr id="725" name="直線コネクタ 724"/>
        <xdr:cNvCxnSpPr/>
      </xdr:nvCxnSpPr>
      <xdr:spPr>
        <a:xfrm>
          <a:off x="21323300" y="67309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41745</xdr:rowOff>
    </xdr:from>
    <xdr:to>
      <xdr:col>31</xdr:col>
      <xdr:colOff>34925</xdr:colOff>
      <xdr:row>39</xdr:row>
      <xdr:rowOff>44431</xdr:rowOff>
    </xdr:to>
    <xdr:cxnSp macro="">
      <xdr:nvCxnSpPr>
        <xdr:cNvPr id="728" name="直線コネクタ 727"/>
        <xdr:cNvCxnSpPr/>
      </xdr:nvCxnSpPr>
      <xdr:spPr>
        <a:xfrm>
          <a:off x="20434300" y="6728295"/>
          <a:ext cx="8890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41745</xdr:rowOff>
    </xdr:from>
    <xdr:to>
      <xdr:col>29</xdr:col>
      <xdr:colOff>517525</xdr:colOff>
      <xdr:row>39</xdr:row>
      <xdr:rowOff>44431</xdr:rowOff>
    </xdr:to>
    <xdr:cxnSp macro="">
      <xdr:nvCxnSpPr>
        <xdr:cNvPr id="731" name="直線コネクタ 730"/>
        <xdr:cNvCxnSpPr/>
      </xdr:nvCxnSpPr>
      <xdr:spPr>
        <a:xfrm flipV="1">
          <a:off x="19545300" y="6728295"/>
          <a:ext cx="8890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44431</xdr:rowOff>
    </xdr:from>
    <xdr:to>
      <xdr:col>28</xdr:col>
      <xdr:colOff>314325</xdr:colOff>
      <xdr:row>39</xdr:row>
      <xdr:rowOff>44431</xdr:rowOff>
    </xdr:to>
    <xdr:cxnSp macro="">
      <xdr:nvCxnSpPr>
        <xdr:cNvPr id="734" name="直線コネクタ 733"/>
        <xdr:cNvCxnSpPr/>
      </xdr:nvCxnSpPr>
      <xdr:spPr>
        <a:xfrm>
          <a:off x="18656300" y="67309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165081</xdr:rowOff>
    </xdr:from>
    <xdr:to>
      <xdr:col>32</xdr:col>
      <xdr:colOff>238125</xdr:colOff>
      <xdr:row>39</xdr:row>
      <xdr:rowOff>95231</xdr:rowOff>
    </xdr:to>
    <xdr:sp macro="" textlink="">
      <xdr:nvSpPr>
        <xdr:cNvPr id="744" name="円/楕円 743"/>
        <xdr:cNvSpPr/>
      </xdr:nvSpPr>
      <xdr:spPr>
        <a:xfrm>
          <a:off x="221107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249299" cy="259045"/>
    <xdr:sp macro="" textlink="">
      <xdr:nvSpPr>
        <xdr:cNvPr id="745" name="投資及び出資金該当値テキスト"/>
        <xdr:cNvSpPr txBox="1"/>
      </xdr:nvSpPr>
      <xdr:spPr>
        <a:xfrm>
          <a:off x="22212300" y="6621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165081</xdr:rowOff>
    </xdr:from>
    <xdr:to>
      <xdr:col>31</xdr:col>
      <xdr:colOff>85725</xdr:colOff>
      <xdr:row>39</xdr:row>
      <xdr:rowOff>95231</xdr:rowOff>
    </xdr:to>
    <xdr:sp macro="" textlink="">
      <xdr:nvSpPr>
        <xdr:cNvPr id="746" name="円/楕円 745"/>
        <xdr:cNvSpPr/>
      </xdr:nvSpPr>
      <xdr:spPr>
        <a:xfrm>
          <a:off x="212725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86358</xdr:rowOff>
    </xdr:from>
    <xdr:ext cx="249299" cy="259045"/>
    <xdr:sp macro="" textlink="">
      <xdr:nvSpPr>
        <xdr:cNvPr id="747" name="テキスト ボックス 746"/>
        <xdr:cNvSpPr txBox="1"/>
      </xdr:nvSpPr>
      <xdr:spPr>
        <a:xfrm>
          <a:off x="21198649" y="6772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162395</xdr:rowOff>
    </xdr:from>
    <xdr:to>
      <xdr:col>29</xdr:col>
      <xdr:colOff>568325</xdr:colOff>
      <xdr:row>39</xdr:row>
      <xdr:rowOff>92545</xdr:rowOff>
    </xdr:to>
    <xdr:sp macro="" textlink="">
      <xdr:nvSpPr>
        <xdr:cNvPr id="748" name="円/楕円 747"/>
        <xdr:cNvSpPr/>
      </xdr:nvSpPr>
      <xdr:spPr>
        <a:xfrm>
          <a:off x="20383500" y="667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83672</xdr:rowOff>
    </xdr:from>
    <xdr:ext cx="378565" cy="259045"/>
    <xdr:sp macro="" textlink="">
      <xdr:nvSpPr>
        <xdr:cNvPr id="749" name="テキスト ボックス 748"/>
        <xdr:cNvSpPr txBox="1"/>
      </xdr:nvSpPr>
      <xdr:spPr>
        <a:xfrm>
          <a:off x="20245017" y="6770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165081</xdr:rowOff>
    </xdr:from>
    <xdr:to>
      <xdr:col>28</xdr:col>
      <xdr:colOff>365125</xdr:colOff>
      <xdr:row>39</xdr:row>
      <xdr:rowOff>95231</xdr:rowOff>
    </xdr:to>
    <xdr:sp macro="" textlink="">
      <xdr:nvSpPr>
        <xdr:cNvPr id="750" name="円/楕円 749"/>
        <xdr:cNvSpPr/>
      </xdr:nvSpPr>
      <xdr:spPr>
        <a:xfrm>
          <a:off x="194945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86358</xdr:rowOff>
    </xdr:from>
    <xdr:ext cx="249299" cy="259045"/>
    <xdr:sp macro="" textlink="">
      <xdr:nvSpPr>
        <xdr:cNvPr id="751" name="テキスト ボックス 750"/>
        <xdr:cNvSpPr txBox="1"/>
      </xdr:nvSpPr>
      <xdr:spPr>
        <a:xfrm>
          <a:off x="19420649" y="6772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165081</xdr:rowOff>
    </xdr:from>
    <xdr:to>
      <xdr:col>27</xdr:col>
      <xdr:colOff>161925</xdr:colOff>
      <xdr:row>39</xdr:row>
      <xdr:rowOff>95231</xdr:rowOff>
    </xdr:to>
    <xdr:sp macro="" textlink="">
      <xdr:nvSpPr>
        <xdr:cNvPr id="752" name="円/楕円 751"/>
        <xdr:cNvSpPr/>
      </xdr:nvSpPr>
      <xdr:spPr>
        <a:xfrm>
          <a:off x="186055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86358</xdr:rowOff>
    </xdr:from>
    <xdr:ext cx="249299" cy="259045"/>
    <xdr:sp macro="" textlink="">
      <xdr:nvSpPr>
        <xdr:cNvPr id="753" name="テキスト ボックス 752"/>
        <xdr:cNvSpPr txBox="1"/>
      </xdr:nvSpPr>
      <xdr:spPr>
        <a:xfrm>
          <a:off x="18531649" y="6772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77390</xdr:rowOff>
    </xdr:from>
    <xdr:to>
      <xdr:col>32</xdr:col>
      <xdr:colOff>187325</xdr:colOff>
      <xdr:row>59</xdr:row>
      <xdr:rowOff>77521</xdr:rowOff>
    </xdr:to>
    <xdr:cxnSp macro="">
      <xdr:nvCxnSpPr>
        <xdr:cNvPr id="784" name="直線コネクタ 783"/>
        <xdr:cNvCxnSpPr/>
      </xdr:nvCxnSpPr>
      <xdr:spPr>
        <a:xfrm flipV="1">
          <a:off x="21323300" y="10192940"/>
          <a:ext cx="8382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77521</xdr:rowOff>
    </xdr:from>
    <xdr:to>
      <xdr:col>31</xdr:col>
      <xdr:colOff>34925</xdr:colOff>
      <xdr:row>59</xdr:row>
      <xdr:rowOff>77651</xdr:rowOff>
    </xdr:to>
    <xdr:cxnSp macro="">
      <xdr:nvCxnSpPr>
        <xdr:cNvPr id="787" name="直線コネクタ 786"/>
        <xdr:cNvCxnSpPr/>
      </xdr:nvCxnSpPr>
      <xdr:spPr>
        <a:xfrm flipV="1">
          <a:off x="20434300" y="10193071"/>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77651</xdr:rowOff>
    </xdr:from>
    <xdr:to>
      <xdr:col>29</xdr:col>
      <xdr:colOff>517525</xdr:colOff>
      <xdr:row>59</xdr:row>
      <xdr:rowOff>77782</xdr:rowOff>
    </xdr:to>
    <xdr:cxnSp macro="">
      <xdr:nvCxnSpPr>
        <xdr:cNvPr id="790" name="直線コネクタ 789"/>
        <xdr:cNvCxnSpPr/>
      </xdr:nvCxnSpPr>
      <xdr:spPr>
        <a:xfrm flipV="1">
          <a:off x="19545300" y="10193201"/>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77782</xdr:rowOff>
    </xdr:from>
    <xdr:to>
      <xdr:col>28</xdr:col>
      <xdr:colOff>314325</xdr:colOff>
      <xdr:row>59</xdr:row>
      <xdr:rowOff>77880</xdr:rowOff>
    </xdr:to>
    <xdr:cxnSp macro="">
      <xdr:nvCxnSpPr>
        <xdr:cNvPr id="793" name="直線コネクタ 792"/>
        <xdr:cNvCxnSpPr/>
      </xdr:nvCxnSpPr>
      <xdr:spPr>
        <a:xfrm flipV="1">
          <a:off x="18656300" y="10193332"/>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26590</xdr:rowOff>
    </xdr:from>
    <xdr:to>
      <xdr:col>32</xdr:col>
      <xdr:colOff>238125</xdr:colOff>
      <xdr:row>59</xdr:row>
      <xdr:rowOff>128190</xdr:rowOff>
    </xdr:to>
    <xdr:sp macro="" textlink="">
      <xdr:nvSpPr>
        <xdr:cNvPr id="803" name="円/楕円 802"/>
        <xdr:cNvSpPr/>
      </xdr:nvSpPr>
      <xdr:spPr>
        <a:xfrm>
          <a:off x="22110700" y="1014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112967</xdr:rowOff>
    </xdr:from>
    <xdr:ext cx="378565" cy="259045"/>
    <xdr:sp macro="" textlink="">
      <xdr:nvSpPr>
        <xdr:cNvPr id="804" name="貸付金該当値テキスト"/>
        <xdr:cNvSpPr txBox="1"/>
      </xdr:nvSpPr>
      <xdr:spPr>
        <a:xfrm>
          <a:off x="22212300" y="10057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26721</xdr:rowOff>
    </xdr:from>
    <xdr:to>
      <xdr:col>31</xdr:col>
      <xdr:colOff>85725</xdr:colOff>
      <xdr:row>59</xdr:row>
      <xdr:rowOff>128321</xdr:rowOff>
    </xdr:to>
    <xdr:sp macro="" textlink="">
      <xdr:nvSpPr>
        <xdr:cNvPr id="805" name="円/楕円 804"/>
        <xdr:cNvSpPr/>
      </xdr:nvSpPr>
      <xdr:spPr>
        <a:xfrm>
          <a:off x="21272500" y="1014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119448</xdr:rowOff>
    </xdr:from>
    <xdr:ext cx="378565" cy="259045"/>
    <xdr:sp macro="" textlink="">
      <xdr:nvSpPr>
        <xdr:cNvPr id="806" name="テキスト ボックス 805"/>
        <xdr:cNvSpPr txBox="1"/>
      </xdr:nvSpPr>
      <xdr:spPr>
        <a:xfrm>
          <a:off x="21134017" y="10234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26851</xdr:rowOff>
    </xdr:from>
    <xdr:to>
      <xdr:col>29</xdr:col>
      <xdr:colOff>568325</xdr:colOff>
      <xdr:row>59</xdr:row>
      <xdr:rowOff>128451</xdr:rowOff>
    </xdr:to>
    <xdr:sp macro="" textlink="">
      <xdr:nvSpPr>
        <xdr:cNvPr id="807" name="円/楕円 806"/>
        <xdr:cNvSpPr/>
      </xdr:nvSpPr>
      <xdr:spPr>
        <a:xfrm>
          <a:off x="20383500" y="1014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119578</xdr:rowOff>
    </xdr:from>
    <xdr:ext cx="378565" cy="259045"/>
    <xdr:sp macro="" textlink="">
      <xdr:nvSpPr>
        <xdr:cNvPr id="808" name="テキスト ボックス 807"/>
        <xdr:cNvSpPr txBox="1"/>
      </xdr:nvSpPr>
      <xdr:spPr>
        <a:xfrm>
          <a:off x="20245017" y="10235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26982</xdr:rowOff>
    </xdr:from>
    <xdr:to>
      <xdr:col>28</xdr:col>
      <xdr:colOff>365125</xdr:colOff>
      <xdr:row>59</xdr:row>
      <xdr:rowOff>128582</xdr:rowOff>
    </xdr:to>
    <xdr:sp macro="" textlink="">
      <xdr:nvSpPr>
        <xdr:cNvPr id="809" name="円/楕円 808"/>
        <xdr:cNvSpPr/>
      </xdr:nvSpPr>
      <xdr:spPr>
        <a:xfrm>
          <a:off x="19494500" y="1014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119709</xdr:rowOff>
    </xdr:from>
    <xdr:ext cx="378565" cy="259045"/>
    <xdr:sp macro="" textlink="">
      <xdr:nvSpPr>
        <xdr:cNvPr id="810" name="テキスト ボックス 809"/>
        <xdr:cNvSpPr txBox="1"/>
      </xdr:nvSpPr>
      <xdr:spPr>
        <a:xfrm>
          <a:off x="19356017" y="10235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27080</xdr:rowOff>
    </xdr:from>
    <xdr:to>
      <xdr:col>27</xdr:col>
      <xdr:colOff>161925</xdr:colOff>
      <xdr:row>59</xdr:row>
      <xdr:rowOff>128680</xdr:rowOff>
    </xdr:to>
    <xdr:sp macro="" textlink="">
      <xdr:nvSpPr>
        <xdr:cNvPr id="811" name="円/楕円 810"/>
        <xdr:cNvSpPr/>
      </xdr:nvSpPr>
      <xdr:spPr>
        <a:xfrm>
          <a:off x="18605500" y="1014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119807</xdr:rowOff>
    </xdr:from>
    <xdr:ext cx="378565" cy="259045"/>
    <xdr:sp macro="" textlink="">
      <xdr:nvSpPr>
        <xdr:cNvPr id="812" name="テキスト ボックス 811"/>
        <xdr:cNvSpPr txBox="1"/>
      </xdr:nvSpPr>
      <xdr:spPr>
        <a:xfrm>
          <a:off x="18467017" y="10235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110537</xdr:rowOff>
    </xdr:from>
    <xdr:to>
      <xdr:col>32</xdr:col>
      <xdr:colOff>187325</xdr:colOff>
      <xdr:row>76</xdr:row>
      <xdr:rowOff>47444</xdr:rowOff>
    </xdr:to>
    <xdr:cxnSp macro="">
      <xdr:nvCxnSpPr>
        <xdr:cNvPr id="844" name="直線コネクタ 843"/>
        <xdr:cNvCxnSpPr/>
      </xdr:nvCxnSpPr>
      <xdr:spPr>
        <a:xfrm>
          <a:off x="21323300" y="12969287"/>
          <a:ext cx="838200" cy="10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5"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110537</xdr:rowOff>
    </xdr:from>
    <xdr:to>
      <xdr:col>31</xdr:col>
      <xdr:colOff>34925</xdr:colOff>
      <xdr:row>75</xdr:row>
      <xdr:rowOff>159212</xdr:rowOff>
    </xdr:to>
    <xdr:cxnSp macro="">
      <xdr:nvCxnSpPr>
        <xdr:cNvPr id="847" name="直線コネクタ 846"/>
        <xdr:cNvCxnSpPr/>
      </xdr:nvCxnSpPr>
      <xdr:spPr>
        <a:xfrm flipV="1">
          <a:off x="20434300" y="12969287"/>
          <a:ext cx="889000" cy="4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153747</xdr:rowOff>
    </xdr:from>
    <xdr:ext cx="534377" cy="259045"/>
    <xdr:sp macro="" textlink="">
      <xdr:nvSpPr>
        <xdr:cNvPr id="849" name="テキスト ボックス 848"/>
        <xdr:cNvSpPr txBox="1"/>
      </xdr:nvSpPr>
      <xdr:spPr>
        <a:xfrm>
          <a:off x="21056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159212</xdr:rowOff>
    </xdr:from>
    <xdr:to>
      <xdr:col>29</xdr:col>
      <xdr:colOff>517525</xdr:colOff>
      <xdr:row>76</xdr:row>
      <xdr:rowOff>43280</xdr:rowOff>
    </xdr:to>
    <xdr:cxnSp macro="">
      <xdr:nvCxnSpPr>
        <xdr:cNvPr id="850" name="直線コネクタ 849"/>
        <xdr:cNvCxnSpPr/>
      </xdr:nvCxnSpPr>
      <xdr:spPr>
        <a:xfrm flipV="1">
          <a:off x="19545300" y="13017962"/>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47742</xdr:rowOff>
    </xdr:from>
    <xdr:ext cx="534377" cy="259045"/>
    <xdr:sp macro="" textlink="">
      <xdr:nvSpPr>
        <xdr:cNvPr id="852" name="テキスト ボックス 851"/>
        <xdr:cNvSpPr txBox="1"/>
      </xdr:nvSpPr>
      <xdr:spPr>
        <a:xfrm>
          <a:off x="20167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43280</xdr:rowOff>
    </xdr:from>
    <xdr:to>
      <xdr:col>28</xdr:col>
      <xdr:colOff>314325</xdr:colOff>
      <xdr:row>76</xdr:row>
      <xdr:rowOff>64508</xdr:rowOff>
    </xdr:to>
    <xdr:cxnSp macro="">
      <xdr:nvCxnSpPr>
        <xdr:cNvPr id="853" name="直線コネクタ 852"/>
        <xdr:cNvCxnSpPr/>
      </xdr:nvCxnSpPr>
      <xdr:spPr>
        <a:xfrm flipV="1">
          <a:off x="18656300" y="13073480"/>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60151</xdr:rowOff>
    </xdr:from>
    <xdr:ext cx="534377" cy="259045"/>
    <xdr:sp macro="" textlink="">
      <xdr:nvSpPr>
        <xdr:cNvPr id="855" name="テキスト ボックス 854"/>
        <xdr:cNvSpPr txBox="1"/>
      </xdr:nvSpPr>
      <xdr:spPr>
        <a:xfrm>
          <a:off x="19278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86702</xdr:rowOff>
    </xdr:from>
    <xdr:ext cx="534377" cy="259045"/>
    <xdr:sp macro="" textlink="">
      <xdr:nvSpPr>
        <xdr:cNvPr id="857" name="テキスト ボックス 856"/>
        <xdr:cNvSpPr txBox="1"/>
      </xdr:nvSpPr>
      <xdr:spPr>
        <a:xfrm>
          <a:off x="18389111" y="127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168094</xdr:rowOff>
    </xdr:from>
    <xdr:to>
      <xdr:col>32</xdr:col>
      <xdr:colOff>238125</xdr:colOff>
      <xdr:row>76</xdr:row>
      <xdr:rowOff>98244</xdr:rowOff>
    </xdr:to>
    <xdr:sp macro="" textlink="">
      <xdr:nvSpPr>
        <xdr:cNvPr id="863" name="円/楕円 862"/>
        <xdr:cNvSpPr/>
      </xdr:nvSpPr>
      <xdr:spPr>
        <a:xfrm>
          <a:off x="22110700" y="130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146521</xdr:rowOff>
    </xdr:from>
    <xdr:ext cx="534377" cy="259045"/>
    <xdr:sp macro="" textlink="">
      <xdr:nvSpPr>
        <xdr:cNvPr id="864" name="繰出金該当値テキスト"/>
        <xdr:cNvSpPr txBox="1"/>
      </xdr:nvSpPr>
      <xdr:spPr>
        <a:xfrm>
          <a:off x="22212300" y="1300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54,650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59737</xdr:rowOff>
    </xdr:from>
    <xdr:to>
      <xdr:col>31</xdr:col>
      <xdr:colOff>85725</xdr:colOff>
      <xdr:row>75</xdr:row>
      <xdr:rowOff>161337</xdr:rowOff>
    </xdr:to>
    <xdr:sp macro="" textlink="">
      <xdr:nvSpPr>
        <xdr:cNvPr id="865" name="円/楕円 864"/>
        <xdr:cNvSpPr/>
      </xdr:nvSpPr>
      <xdr:spPr>
        <a:xfrm>
          <a:off x="21272500" y="1291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152464</xdr:rowOff>
    </xdr:from>
    <xdr:ext cx="534377" cy="259045"/>
    <xdr:sp macro="" textlink="">
      <xdr:nvSpPr>
        <xdr:cNvPr id="866" name="テキスト ボックス 865"/>
        <xdr:cNvSpPr txBox="1"/>
      </xdr:nvSpPr>
      <xdr:spPr>
        <a:xfrm>
          <a:off x="21056111" y="1301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61,286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108413</xdr:rowOff>
    </xdr:from>
    <xdr:to>
      <xdr:col>29</xdr:col>
      <xdr:colOff>568325</xdr:colOff>
      <xdr:row>76</xdr:row>
      <xdr:rowOff>38562</xdr:rowOff>
    </xdr:to>
    <xdr:sp macro="" textlink="">
      <xdr:nvSpPr>
        <xdr:cNvPr id="867" name="円/楕円 866"/>
        <xdr:cNvSpPr/>
      </xdr:nvSpPr>
      <xdr:spPr>
        <a:xfrm>
          <a:off x="20383500" y="129671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29689</xdr:rowOff>
    </xdr:from>
    <xdr:ext cx="534377" cy="259045"/>
    <xdr:sp macro="" textlink="">
      <xdr:nvSpPr>
        <xdr:cNvPr id="868" name="テキスト ボックス 867"/>
        <xdr:cNvSpPr txBox="1"/>
      </xdr:nvSpPr>
      <xdr:spPr>
        <a:xfrm>
          <a:off x="20167111" y="1305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58,305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163930</xdr:rowOff>
    </xdr:from>
    <xdr:to>
      <xdr:col>28</xdr:col>
      <xdr:colOff>365125</xdr:colOff>
      <xdr:row>76</xdr:row>
      <xdr:rowOff>94080</xdr:rowOff>
    </xdr:to>
    <xdr:sp macro="" textlink="">
      <xdr:nvSpPr>
        <xdr:cNvPr id="869" name="円/楕円 868"/>
        <xdr:cNvSpPr/>
      </xdr:nvSpPr>
      <xdr:spPr>
        <a:xfrm>
          <a:off x="19494500" y="130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85207</xdr:rowOff>
    </xdr:from>
    <xdr:ext cx="534377" cy="259045"/>
    <xdr:sp macro="" textlink="">
      <xdr:nvSpPr>
        <xdr:cNvPr id="870" name="テキスト ボックス 869"/>
        <xdr:cNvSpPr txBox="1"/>
      </xdr:nvSpPr>
      <xdr:spPr>
        <a:xfrm>
          <a:off x="19278111" y="1311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54,905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13708</xdr:rowOff>
    </xdr:from>
    <xdr:to>
      <xdr:col>27</xdr:col>
      <xdr:colOff>161925</xdr:colOff>
      <xdr:row>76</xdr:row>
      <xdr:rowOff>115308</xdr:rowOff>
    </xdr:to>
    <xdr:sp macro="" textlink="">
      <xdr:nvSpPr>
        <xdr:cNvPr id="871" name="円/楕円 870"/>
        <xdr:cNvSpPr/>
      </xdr:nvSpPr>
      <xdr:spPr>
        <a:xfrm>
          <a:off x="18605500" y="1304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106435</xdr:rowOff>
    </xdr:from>
    <xdr:ext cx="534377" cy="259045"/>
    <xdr:sp macro="" textlink="">
      <xdr:nvSpPr>
        <xdr:cNvPr id="872" name="テキスト ボックス 871"/>
        <xdr:cNvSpPr txBox="1"/>
      </xdr:nvSpPr>
      <xdr:spPr>
        <a:xfrm>
          <a:off x="18389111" y="1313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歳出決算総額　</a:t>
          </a:r>
          <a:r>
            <a:rPr kumimoji="1" lang="en-US" altLang="ja-JP" sz="1300">
              <a:latin typeface="+mn-ea"/>
              <a:ea typeface="+mn-ea"/>
            </a:rPr>
            <a:t>15,592</a:t>
          </a:r>
          <a:r>
            <a:rPr kumimoji="1" lang="ja-JP" altLang="en-US" sz="1300">
              <a:latin typeface="+mn-ea"/>
              <a:ea typeface="+mn-ea"/>
            </a:rPr>
            <a:t>百万円（</a:t>
          </a:r>
          <a:r>
            <a:rPr kumimoji="1" lang="en-US" altLang="ja-JP" sz="1300">
              <a:latin typeface="+mn-ea"/>
              <a:ea typeface="+mn-ea"/>
            </a:rPr>
            <a:t>H28</a:t>
          </a:r>
          <a:r>
            <a:rPr kumimoji="1" lang="ja-JP" altLang="en-US" sz="1300">
              <a:latin typeface="+mn-ea"/>
              <a:ea typeface="+mn-ea"/>
            </a:rPr>
            <a:t>決算）、住民一人当たりにして </a:t>
          </a:r>
          <a:r>
            <a:rPr kumimoji="1" lang="en-US" altLang="ja-JP" sz="1300">
              <a:latin typeface="+mn-ea"/>
              <a:ea typeface="+mn-ea"/>
            </a:rPr>
            <a:t>446,008</a:t>
          </a:r>
          <a:r>
            <a:rPr kumimoji="1" lang="ja-JP" altLang="en-US" sz="1300">
              <a:latin typeface="+mn-ea"/>
              <a:ea typeface="+mn-ea"/>
            </a:rPr>
            <a:t>円となっている。</a:t>
          </a:r>
          <a:br>
            <a:rPr kumimoji="1" lang="ja-JP" altLang="en-US" sz="1300">
              <a:latin typeface="+mn-ea"/>
              <a:ea typeface="+mn-ea"/>
            </a:rPr>
          </a:br>
          <a:r>
            <a:rPr kumimoji="1" lang="ja-JP" altLang="en-US" sz="1300">
              <a:latin typeface="+mn-ea"/>
              <a:ea typeface="+mn-ea"/>
            </a:rPr>
            <a:t>構成項目の一つである人件費については、住民一人当たりにして </a:t>
          </a:r>
          <a:r>
            <a:rPr kumimoji="1" lang="en-US" altLang="ja-JP" sz="1300">
              <a:latin typeface="+mn-ea"/>
              <a:ea typeface="+mn-ea"/>
            </a:rPr>
            <a:t>65,160</a:t>
          </a:r>
          <a:r>
            <a:rPr kumimoji="1" lang="ja-JP" altLang="en-US" sz="1300">
              <a:latin typeface="+mn-ea"/>
              <a:ea typeface="+mn-ea"/>
            </a:rPr>
            <a:t>円であり、市町村合併以降の計画的な職員数削減による人件費の抑制を行ったことで、類似団体と比較して低くなっている。今後も引き続き、本巣市定員適正化計画による定員管理・給与の適正化を図り、人件費の抑制に努める。また、公債費についても地方債の発行抑制により類似団体で比較すると低くなっている。</a:t>
          </a:r>
          <a:r>
            <a:rPr kumimoji="1" lang="en-US" altLang="ja-JP" sz="1300">
              <a:latin typeface="+mn-ea"/>
              <a:ea typeface="+mn-ea"/>
            </a:rPr>
            <a:t/>
          </a:r>
          <a:br>
            <a:rPr kumimoji="1" lang="en-US" altLang="ja-JP" sz="1300">
              <a:latin typeface="+mn-ea"/>
              <a:ea typeface="+mn-ea"/>
            </a:rPr>
          </a:br>
          <a:r>
            <a:rPr kumimoji="1" lang="ja-JP" altLang="en-US" sz="1300">
              <a:latin typeface="+mn-ea"/>
              <a:ea typeface="+mn-ea"/>
            </a:rPr>
            <a:t>一方、物件費については、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住民一人当たりにして </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82,780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円（全体の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％）であり、</a:t>
          </a:r>
          <a:r>
            <a:rPr kumimoji="1" lang="ja-JP" altLang="en-US" sz="1300">
              <a:latin typeface="+mn-ea"/>
              <a:ea typeface="+mn-ea"/>
            </a:rPr>
            <a:t>市域が南北に長い地理的要因により合併後も各種公共施設を多く配置しており、施設を維持するための経費が増加していることや、職員数削減により、人件費から委託料（物件費）へシフトしていることから、類似団体平均と比較して高くなっている。今後は事務事業評価により「抜本的な事業のあり方」等を検証するとともに、「公共施設再配置計画」策定により既存施設の統廃合等を進め物件費の縮減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岐阜県本巣市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34,960
34,439
374.65
17,146,953
15,592,434
704,843
10,664,090
16,473,514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27.8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48832</xdr:rowOff>
    </xdr:from>
    <xdr:to>
      <xdr:col>6</xdr:col>
      <xdr:colOff>511175</xdr:colOff>
      <xdr:row>36</xdr:row>
      <xdr:rowOff>122174</xdr:rowOff>
    </xdr:to>
    <xdr:cxnSp macro="">
      <xdr:nvCxnSpPr>
        <xdr:cNvPr id="61" name="直線コネクタ 60"/>
        <xdr:cNvCxnSpPr/>
      </xdr:nvCxnSpPr>
      <xdr:spPr>
        <a:xfrm>
          <a:off x="3797300" y="6221032"/>
          <a:ext cx="838200" cy="7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48832</xdr:rowOff>
    </xdr:from>
    <xdr:to>
      <xdr:col>5</xdr:col>
      <xdr:colOff>358775</xdr:colOff>
      <xdr:row>36</xdr:row>
      <xdr:rowOff>112840</xdr:rowOff>
    </xdr:to>
    <xdr:cxnSp macro="">
      <xdr:nvCxnSpPr>
        <xdr:cNvPr id="64" name="直線コネクタ 63"/>
        <xdr:cNvCxnSpPr/>
      </xdr:nvCxnSpPr>
      <xdr:spPr>
        <a:xfrm flipV="1">
          <a:off x="2908300" y="62210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112840</xdr:rowOff>
    </xdr:from>
    <xdr:to>
      <xdr:col>4</xdr:col>
      <xdr:colOff>155575</xdr:colOff>
      <xdr:row>36</xdr:row>
      <xdr:rowOff>137414</xdr:rowOff>
    </xdr:to>
    <xdr:cxnSp macro="">
      <xdr:nvCxnSpPr>
        <xdr:cNvPr id="67" name="直線コネクタ 66"/>
        <xdr:cNvCxnSpPr/>
      </xdr:nvCxnSpPr>
      <xdr:spPr>
        <a:xfrm flipV="1">
          <a:off x="2019300" y="6285040"/>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170070</xdr:rowOff>
    </xdr:from>
    <xdr:ext cx="469744" cy="259045"/>
    <xdr:sp macro="" textlink="">
      <xdr:nvSpPr>
        <xdr:cNvPr id="69" name="テキスト ボックス 68"/>
        <xdr:cNvSpPr txBox="1"/>
      </xdr:nvSpPr>
      <xdr:spPr>
        <a:xfrm>
          <a:off x="2673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110553</xdr:rowOff>
    </xdr:from>
    <xdr:to>
      <xdr:col>2</xdr:col>
      <xdr:colOff>638175</xdr:colOff>
      <xdr:row>36</xdr:row>
      <xdr:rowOff>137414</xdr:rowOff>
    </xdr:to>
    <xdr:cxnSp macro="">
      <xdr:nvCxnSpPr>
        <xdr:cNvPr id="70" name="直線コネクタ 69"/>
        <xdr:cNvCxnSpPr/>
      </xdr:nvCxnSpPr>
      <xdr:spPr>
        <a:xfrm>
          <a:off x="1130300" y="6282753"/>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12336</xdr:rowOff>
    </xdr:from>
    <xdr:ext cx="469744" cy="259045"/>
    <xdr:sp macro="" textlink="">
      <xdr:nvSpPr>
        <xdr:cNvPr id="72" name="テキスト ボックス 71"/>
        <xdr:cNvSpPr txBox="1"/>
      </xdr:nvSpPr>
      <xdr:spPr>
        <a:xfrm>
          <a:off x="1784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146829</xdr:rowOff>
    </xdr:from>
    <xdr:ext cx="469744" cy="259045"/>
    <xdr:sp macro="" textlink="">
      <xdr:nvSpPr>
        <xdr:cNvPr id="74" name="テキスト ボックス 73"/>
        <xdr:cNvSpPr txBox="1"/>
      </xdr:nvSpPr>
      <xdr:spPr>
        <a:xfrm>
          <a:off x="895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71374</xdr:rowOff>
    </xdr:from>
    <xdr:to>
      <xdr:col>6</xdr:col>
      <xdr:colOff>561975</xdr:colOff>
      <xdr:row>37</xdr:row>
      <xdr:rowOff>1524</xdr:rowOff>
    </xdr:to>
    <xdr:sp macro="" textlink="">
      <xdr:nvSpPr>
        <xdr:cNvPr id="80" name="円/楕円 79"/>
        <xdr:cNvSpPr/>
      </xdr:nvSpPr>
      <xdr:spPr>
        <a:xfrm>
          <a:off x="4584700" y="624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49801</xdr:rowOff>
    </xdr:from>
    <xdr:ext cx="469744" cy="259045"/>
    <xdr:sp macro="" textlink="">
      <xdr:nvSpPr>
        <xdr:cNvPr id="81" name="議会費該当値テキスト"/>
        <xdr:cNvSpPr txBox="1"/>
      </xdr:nvSpPr>
      <xdr:spPr>
        <a:xfrm>
          <a:off x="4686300"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169482</xdr:rowOff>
    </xdr:from>
    <xdr:to>
      <xdr:col>5</xdr:col>
      <xdr:colOff>409575</xdr:colOff>
      <xdr:row>36</xdr:row>
      <xdr:rowOff>99632</xdr:rowOff>
    </xdr:to>
    <xdr:sp macro="" textlink="">
      <xdr:nvSpPr>
        <xdr:cNvPr id="82" name="円/楕円 81"/>
        <xdr:cNvSpPr/>
      </xdr:nvSpPr>
      <xdr:spPr>
        <a:xfrm>
          <a:off x="3746500" y="617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90759</xdr:rowOff>
    </xdr:from>
    <xdr:ext cx="469744" cy="259045"/>
    <xdr:sp macro="" textlink="">
      <xdr:nvSpPr>
        <xdr:cNvPr id="83" name="テキスト ボックス 82"/>
        <xdr:cNvSpPr txBox="1"/>
      </xdr:nvSpPr>
      <xdr:spPr>
        <a:xfrm>
          <a:off x="3562427" y="626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62040</xdr:rowOff>
    </xdr:from>
    <xdr:to>
      <xdr:col>4</xdr:col>
      <xdr:colOff>206375</xdr:colOff>
      <xdr:row>36</xdr:row>
      <xdr:rowOff>163640</xdr:rowOff>
    </xdr:to>
    <xdr:sp macro="" textlink="">
      <xdr:nvSpPr>
        <xdr:cNvPr id="84" name="円/楕円 83"/>
        <xdr:cNvSpPr/>
      </xdr:nvSpPr>
      <xdr:spPr>
        <a:xfrm>
          <a:off x="2857500" y="623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154767</xdr:rowOff>
    </xdr:from>
    <xdr:ext cx="469744" cy="259045"/>
    <xdr:sp macro="" textlink="">
      <xdr:nvSpPr>
        <xdr:cNvPr id="85" name="テキスト ボックス 84"/>
        <xdr:cNvSpPr txBox="1"/>
      </xdr:nvSpPr>
      <xdr:spPr>
        <a:xfrm>
          <a:off x="2673427" y="632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86614</xdr:rowOff>
    </xdr:from>
    <xdr:to>
      <xdr:col>3</xdr:col>
      <xdr:colOff>3175</xdr:colOff>
      <xdr:row>37</xdr:row>
      <xdr:rowOff>16764</xdr:rowOff>
    </xdr:to>
    <xdr:sp macro="" textlink="">
      <xdr:nvSpPr>
        <xdr:cNvPr id="86" name="円/楕円 85"/>
        <xdr:cNvSpPr/>
      </xdr:nvSpPr>
      <xdr:spPr>
        <a:xfrm>
          <a:off x="19685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7891</xdr:rowOff>
    </xdr:from>
    <xdr:ext cx="469744" cy="259045"/>
    <xdr:sp macro="" textlink="">
      <xdr:nvSpPr>
        <xdr:cNvPr id="87" name="テキスト ボックス 86"/>
        <xdr:cNvSpPr txBox="1"/>
      </xdr:nvSpPr>
      <xdr:spPr>
        <a:xfrm>
          <a:off x="1784427" y="635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59753</xdr:rowOff>
    </xdr:from>
    <xdr:to>
      <xdr:col>1</xdr:col>
      <xdr:colOff>485775</xdr:colOff>
      <xdr:row>36</xdr:row>
      <xdr:rowOff>161353</xdr:rowOff>
    </xdr:to>
    <xdr:sp macro="" textlink="">
      <xdr:nvSpPr>
        <xdr:cNvPr id="88" name="円/楕円 87"/>
        <xdr:cNvSpPr/>
      </xdr:nvSpPr>
      <xdr:spPr>
        <a:xfrm>
          <a:off x="1079500" y="623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152480</xdr:rowOff>
    </xdr:from>
    <xdr:ext cx="469744" cy="259045"/>
    <xdr:sp macro="" textlink="">
      <xdr:nvSpPr>
        <xdr:cNvPr id="89" name="テキスト ボックス 88"/>
        <xdr:cNvSpPr txBox="1"/>
      </xdr:nvSpPr>
      <xdr:spPr>
        <a:xfrm>
          <a:off x="895427" y="632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83798</xdr:rowOff>
    </xdr:from>
    <xdr:to>
      <xdr:col>6</xdr:col>
      <xdr:colOff>511175</xdr:colOff>
      <xdr:row>57</xdr:row>
      <xdr:rowOff>88617</xdr:rowOff>
    </xdr:to>
    <xdr:cxnSp macro="">
      <xdr:nvCxnSpPr>
        <xdr:cNvPr id="116" name="直線コネクタ 115"/>
        <xdr:cNvCxnSpPr/>
      </xdr:nvCxnSpPr>
      <xdr:spPr>
        <a:xfrm flipV="1">
          <a:off x="3797300" y="9856448"/>
          <a:ext cx="838200" cy="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88617</xdr:rowOff>
    </xdr:from>
    <xdr:to>
      <xdr:col>5</xdr:col>
      <xdr:colOff>358775</xdr:colOff>
      <xdr:row>57</xdr:row>
      <xdr:rowOff>89171</xdr:rowOff>
    </xdr:to>
    <xdr:cxnSp macro="">
      <xdr:nvCxnSpPr>
        <xdr:cNvPr id="119" name="直線コネクタ 118"/>
        <xdr:cNvCxnSpPr/>
      </xdr:nvCxnSpPr>
      <xdr:spPr>
        <a:xfrm flipV="1">
          <a:off x="2908300" y="9861267"/>
          <a:ext cx="889000" cy="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89171</xdr:rowOff>
    </xdr:from>
    <xdr:to>
      <xdr:col>4</xdr:col>
      <xdr:colOff>155575</xdr:colOff>
      <xdr:row>57</xdr:row>
      <xdr:rowOff>109827</xdr:rowOff>
    </xdr:to>
    <xdr:cxnSp macro="">
      <xdr:nvCxnSpPr>
        <xdr:cNvPr id="122" name="直線コネクタ 121"/>
        <xdr:cNvCxnSpPr/>
      </xdr:nvCxnSpPr>
      <xdr:spPr>
        <a:xfrm flipV="1">
          <a:off x="2019300" y="9861821"/>
          <a:ext cx="889000" cy="2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109827</xdr:rowOff>
    </xdr:from>
    <xdr:to>
      <xdr:col>2</xdr:col>
      <xdr:colOff>638175</xdr:colOff>
      <xdr:row>57</xdr:row>
      <xdr:rowOff>113475</xdr:rowOff>
    </xdr:to>
    <xdr:cxnSp macro="">
      <xdr:nvCxnSpPr>
        <xdr:cNvPr id="125" name="直線コネクタ 124"/>
        <xdr:cNvCxnSpPr/>
      </xdr:nvCxnSpPr>
      <xdr:spPr>
        <a:xfrm flipV="1">
          <a:off x="1130300" y="9882477"/>
          <a:ext cx="889000" cy="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32998</xdr:rowOff>
    </xdr:from>
    <xdr:to>
      <xdr:col>6</xdr:col>
      <xdr:colOff>561975</xdr:colOff>
      <xdr:row>57</xdr:row>
      <xdr:rowOff>134598</xdr:rowOff>
    </xdr:to>
    <xdr:sp macro="" textlink="">
      <xdr:nvSpPr>
        <xdr:cNvPr id="135" name="円/楕円 134"/>
        <xdr:cNvSpPr/>
      </xdr:nvSpPr>
      <xdr:spPr>
        <a:xfrm>
          <a:off x="4584700" y="980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119375</xdr:rowOff>
    </xdr:from>
    <xdr:ext cx="534377" cy="259045"/>
    <xdr:sp macro="" textlink="">
      <xdr:nvSpPr>
        <xdr:cNvPr id="136" name="総務費該当値テキスト"/>
        <xdr:cNvSpPr txBox="1"/>
      </xdr:nvSpPr>
      <xdr:spPr>
        <a:xfrm>
          <a:off x="4686300" y="97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49,727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37817</xdr:rowOff>
    </xdr:from>
    <xdr:to>
      <xdr:col>5</xdr:col>
      <xdr:colOff>409575</xdr:colOff>
      <xdr:row>57</xdr:row>
      <xdr:rowOff>139417</xdr:rowOff>
    </xdr:to>
    <xdr:sp macro="" textlink="">
      <xdr:nvSpPr>
        <xdr:cNvPr id="137" name="円/楕円 136"/>
        <xdr:cNvSpPr/>
      </xdr:nvSpPr>
      <xdr:spPr>
        <a:xfrm>
          <a:off x="3746500" y="981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130544</xdr:rowOff>
    </xdr:from>
    <xdr:ext cx="534377" cy="259045"/>
    <xdr:sp macro="" textlink="">
      <xdr:nvSpPr>
        <xdr:cNvPr id="138" name="テキスト ボックス 137"/>
        <xdr:cNvSpPr txBox="1"/>
      </xdr:nvSpPr>
      <xdr:spPr>
        <a:xfrm>
          <a:off x="3530111" y="990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48,673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38371</xdr:rowOff>
    </xdr:from>
    <xdr:to>
      <xdr:col>4</xdr:col>
      <xdr:colOff>206375</xdr:colOff>
      <xdr:row>57</xdr:row>
      <xdr:rowOff>139971</xdr:rowOff>
    </xdr:to>
    <xdr:sp macro="" textlink="">
      <xdr:nvSpPr>
        <xdr:cNvPr id="139" name="円/楕円 138"/>
        <xdr:cNvSpPr/>
      </xdr:nvSpPr>
      <xdr:spPr>
        <a:xfrm>
          <a:off x="2857500" y="981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131098</xdr:rowOff>
    </xdr:from>
    <xdr:ext cx="534377" cy="259045"/>
    <xdr:sp macro="" textlink="">
      <xdr:nvSpPr>
        <xdr:cNvPr id="140" name="テキスト ボックス 139"/>
        <xdr:cNvSpPr txBox="1"/>
      </xdr:nvSpPr>
      <xdr:spPr>
        <a:xfrm>
          <a:off x="2641111" y="990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48,552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59027</xdr:rowOff>
    </xdr:from>
    <xdr:to>
      <xdr:col>3</xdr:col>
      <xdr:colOff>3175</xdr:colOff>
      <xdr:row>57</xdr:row>
      <xdr:rowOff>160627</xdr:rowOff>
    </xdr:to>
    <xdr:sp macro="" textlink="">
      <xdr:nvSpPr>
        <xdr:cNvPr id="141" name="円/楕円 140"/>
        <xdr:cNvSpPr/>
      </xdr:nvSpPr>
      <xdr:spPr>
        <a:xfrm>
          <a:off x="1968500" y="983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151754</xdr:rowOff>
    </xdr:from>
    <xdr:ext cx="534377" cy="259045"/>
    <xdr:sp macro="" textlink="">
      <xdr:nvSpPr>
        <xdr:cNvPr id="142" name="テキスト ボックス 141"/>
        <xdr:cNvSpPr txBox="1"/>
      </xdr:nvSpPr>
      <xdr:spPr>
        <a:xfrm>
          <a:off x="1752111" y="992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44,034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62675</xdr:rowOff>
    </xdr:from>
    <xdr:to>
      <xdr:col>1</xdr:col>
      <xdr:colOff>485775</xdr:colOff>
      <xdr:row>57</xdr:row>
      <xdr:rowOff>164275</xdr:rowOff>
    </xdr:to>
    <xdr:sp macro="" textlink="">
      <xdr:nvSpPr>
        <xdr:cNvPr id="143" name="円/楕円 142"/>
        <xdr:cNvSpPr/>
      </xdr:nvSpPr>
      <xdr:spPr>
        <a:xfrm>
          <a:off x="1079500" y="983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155402</xdr:rowOff>
    </xdr:from>
    <xdr:ext cx="534377" cy="259045"/>
    <xdr:sp macro="" textlink="">
      <xdr:nvSpPr>
        <xdr:cNvPr id="144" name="テキスト ボックス 143"/>
        <xdr:cNvSpPr txBox="1"/>
      </xdr:nvSpPr>
      <xdr:spPr>
        <a:xfrm>
          <a:off x="863111" y="992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60581</xdr:rowOff>
    </xdr:from>
    <xdr:to>
      <xdr:col>6</xdr:col>
      <xdr:colOff>511175</xdr:colOff>
      <xdr:row>78</xdr:row>
      <xdr:rowOff>73168</xdr:rowOff>
    </xdr:to>
    <xdr:cxnSp macro="">
      <xdr:nvCxnSpPr>
        <xdr:cNvPr id="172" name="直線コネクタ 171"/>
        <xdr:cNvCxnSpPr/>
      </xdr:nvCxnSpPr>
      <xdr:spPr>
        <a:xfrm>
          <a:off x="3797300" y="13433681"/>
          <a:ext cx="838200" cy="1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47149</xdr:rowOff>
    </xdr:from>
    <xdr:to>
      <xdr:col>5</xdr:col>
      <xdr:colOff>358775</xdr:colOff>
      <xdr:row>78</xdr:row>
      <xdr:rowOff>60581</xdr:rowOff>
    </xdr:to>
    <xdr:cxnSp macro="">
      <xdr:nvCxnSpPr>
        <xdr:cNvPr id="175" name="直線コネクタ 174"/>
        <xdr:cNvCxnSpPr/>
      </xdr:nvCxnSpPr>
      <xdr:spPr>
        <a:xfrm>
          <a:off x="2908300" y="13420249"/>
          <a:ext cx="889000" cy="1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65515</xdr:rowOff>
    </xdr:from>
    <xdr:ext cx="599010" cy="259045"/>
    <xdr:sp macro="" textlink="">
      <xdr:nvSpPr>
        <xdr:cNvPr id="177" name="テキスト ボックス 176"/>
        <xdr:cNvSpPr txBox="1"/>
      </xdr:nvSpPr>
      <xdr:spPr>
        <a:xfrm>
          <a:off x="3497794"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47149</xdr:rowOff>
    </xdr:from>
    <xdr:to>
      <xdr:col>4</xdr:col>
      <xdr:colOff>155575</xdr:colOff>
      <xdr:row>78</xdr:row>
      <xdr:rowOff>90382</xdr:rowOff>
    </xdr:to>
    <xdr:cxnSp macro="">
      <xdr:nvCxnSpPr>
        <xdr:cNvPr id="178" name="直線コネクタ 177"/>
        <xdr:cNvCxnSpPr/>
      </xdr:nvCxnSpPr>
      <xdr:spPr>
        <a:xfrm flipV="1">
          <a:off x="2019300" y="13420249"/>
          <a:ext cx="889000" cy="4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7634</xdr:rowOff>
    </xdr:from>
    <xdr:to>
      <xdr:col>2</xdr:col>
      <xdr:colOff>638175</xdr:colOff>
      <xdr:row>78</xdr:row>
      <xdr:rowOff>90382</xdr:rowOff>
    </xdr:to>
    <xdr:cxnSp macro="">
      <xdr:nvCxnSpPr>
        <xdr:cNvPr id="181" name="直線コネクタ 180"/>
        <xdr:cNvCxnSpPr/>
      </xdr:nvCxnSpPr>
      <xdr:spPr>
        <a:xfrm>
          <a:off x="1130300" y="13380734"/>
          <a:ext cx="889000" cy="8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22368</xdr:rowOff>
    </xdr:from>
    <xdr:to>
      <xdr:col>6</xdr:col>
      <xdr:colOff>561975</xdr:colOff>
      <xdr:row>78</xdr:row>
      <xdr:rowOff>123968</xdr:rowOff>
    </xdr:to>
    <xdr:sp macro="" textlink="">
      <xdr:nvSpPr>
        <xdr:cNvPr id="191" name="円/楕円 190"/>
        <xdr:cNvSpPr/>
      </xdr:nvSpPr>
      <xdr:spPr>
        <a:xfrm>
          <a:off x="4584700" y="1339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108745</xdr:rowOff>
    </xdr:from>
    <xdr:ext cx="599010" cy="259045"/>
    <xdr:sp macro="" textlink="">
      <xdr:nvSpPr>
        <xdr:cNvPr id="192" name="民生費該当値テキスト"/>
        <xdr:cNvSpPr txBox="1"/>
      </xdr:nvSpPr>
      <xdr:spPr>
        <a:xfrm>
          <a:off x="4686300" y="13310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114,552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9781</xdr:rowOff>
    </xdr:from>
    <xdr:to>
      <xdr:col>5</xdr:col>
      <xdr:colOff>409575</xdr:colOff>
      <xdr:row>78</xdr:row>
      <xdr:rowOff>111381</xdr:rowOff>
    </xdr:to>
    <xdr:sp macro="" textlink="">
      <xdr:nvSpPr>
        <xdr:cNvPr id="193" name="円/楕円 192"/>
        <xdr:cNvSpPr/>
      </xdr:nvSpPr>
      <xdr:spPr>
        <a:xfrm>
          <a:off x="3746500" y="1338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102508</xdr:rowOff>
    </xdr:from>
    <xdr:ext cx="599010" cy="259045"/>
    <xdr:sp macro="" textlink="">
      <xdr:nvSpPr>
        <xdr:cNvPr id="194" name="テキスト ボックス 193"/>
        <xdr:cNvSpPr txBox="1"/>
      </xdr:nvSpPr>
      <xdr:spPr>
        <a:xfrm>
          <a:off x="3497794" y="1347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117,305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167799</xdr:rowOff>
    </xdr:from>
    <xdr:to>
      <xdr:col>4</xdr:col>
      <xdr:colOff>206375</xdr:colOff>
      <xdr:row>78</xdr:row>
      <xdr:rowOff>97949</xdr:rowOff>
    </xdr:to>
    <xdr:sp macro="" textlink="">
      <xdr:nvSpPr>
        <xdr:cNvPr id="195" name="円/楕円 194"/>
        <xdr:cNvSpPr/>
      </xdr:nvSpPr>
      <xdr:spPr>
        <a:xfrm>
          <a:off x="2857500" y="133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89076</xdr:rowOff>
    </xdr:from>
    <xdr:ext cx="599010" cy="259045"/>
    <xdr:sp macro="" textlink="">
      <xdr:nvSpPr>
        <xdr:cNvPr id="196" name="テキスト ボックス 195"/>
        <xdr:cNvSpPr txBox="1"/>
      </xdr:nvSpPr>
      <xdr:spPr>
        <a:xfrm>
          <a:off x="2608794" y="1346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120,243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39582</xdr:rowOff>
    </xdr:from>
    <xdr:to>
      <xdr:col>3</xdr:col>
      <xdr:colOff>3175</xdr:colOff>
      <xdr:row>78</xdr:row>
      <xdr:rowOff>141182</xdr:rowOff>
    </xdr:to>
    <xdr:sp macro="" textlink="">
      <xdr:nvSpPr>
        <xdr:cNvPr id="197" name="円/楕円 196"/>
        <xdr:cNvSpPr/>
      </xdr:nvSpPr>
      <xdr:spPr>
        <a:xfrm>
          <a:off x="1968500" y="1341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132309</xdr:rowOff>
    </xdr:from>
    <xdr:ext cx="599010" cy="259045"/>
    <xdr:sp macro="" textlink="">
      <xdr:nvSpPr>
        <xdr:cNvPr id="198" name="テキスト ボックス 197"/>
        <xdr:cNvSpPr txBox="1"/>
      </xdr:nvSpPr>
      <xdr:spPr>
        <a:xfrm>
          <a:off x="1719794" y="1350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110,787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128284</xdr:rowOff>
    </xdr:from>
    <xdr:to>
      <xdr:col>1</xdr:col>
      <xdr:colOff>485775</xdr:colOff>
      <xdr:row>78</xdr:row>
      <xdr:rowOff>58434</xdr:rowOff>
    </xdr:to>
    <xdr:sp macro="" textlink="">
      <xdr:nvSpPr>
        <xdr:cNvPr id="199" name="円/楕円 198"/>
        <xdr:cNvSpPr/>
      </xdr:nvSpPr>
      <xdr:spPr>
        <a:xfrm>
          <a:off x="1079500" y="133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49561</xdr:rowOff>
    </xdr:from>
    <xdr:ext cx="599010" cy="259045"/>
    <xdr:sp macro="" textlink="">
      <xdr:nvSpPr>
        <xdr:cNvPr id="200" name="テキスト ボックス 199"/>
        <xdr:cNvSpPr txBox="1"/>
      </xdr:nvSpPr>
      <xdr:spPr>
        <a:xfrm>
          <a:off x="830794" y="1342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122532</xdr:rowOff>
    </xdr:from>
    <xdr:to>
      <xdr:col>6</xdr:col>
      <xdr:colOff>511175</xdr:colOff>
      <xdr:row>96</xdr:row>
      <xdr:rowOff>125727</xdr:rowOff>
    </xdr:to>
    <xdr:cxnSp macro="">
      <xdr:nvCxnSpPr>
        <xdr:cNvPr id="225" name="直線コネクタ 224"/>
        <xdr:cNvCxnSpPr/>
      </xdr:nvCxnSpPr>
      <xdr:spPr>
        <a:xfrm>
          <a:off x="3797300" y="16581732"/>
          <a:ext cx="838200" cy="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122532</xdr:rowOff>
    </xdr:from>
    <xdr:to>
      <xdr:col>5</xdr:col>
      <xdr:colOff>358775</xdr:colOff>
      <xdr:row>96</xdr:row>
      <xdr:rowOff>126504</xdr:rowOff>
    </xdr:to>
    <xdr:cxnSp macro="">
      <xdr:nvCxnSpPr>
        <xdr:cNvPr id="228" name="直線コネクタ 227"/>
        <xdr:cNvCxnSpPr/>
      </xdr:nvCxnSpPr>
      <xdr:spPr>
        <a:xfrm flipV="1">
          <a:off x="2908300" y="16581732"/>
          <a:ext cx="889000" cy="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126504</xdr:rowOff>
    </xdr:from>
    <xdr:to>
      <xdr:col>4</xdr:col>
      <xdr:colOff>155575</xdr:colOff>
      <xdr:row>96</xdr:row>
      <xdr:rowOff>134220</xdr:rowOff>
    </xdr:to>
    <xdr:cxnSp macro="">
      <xdr:nvCxnSpPr>
        <xdr:cNvPr id="231" name="直線コネクタ 230"/>
        <xdr:cNvCxnSpPr/>
      </xdr:nvCxnSpPr>
      <xdr:spPr>
        <a:xfrm flipV="1">
          <a:off x="2019300" y="16585704"/>
          <a:ext cx="889000" cy="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134220</xdr:rowOff>
    </xdr:from>
    <xdr:to>
      <xdr:col>2</xdr:col>
      <xdr:colOff>638175</xdr:colOff>
      <xdr:row>96</xdr:row>
      <xdr:rowOff>147107</xdr:rowOff>
    </xdr:to>
    <xdr:cxnSp macro="">
      <xdr:nvCxnSpPr>
        <xdr:cNvPr id="234" name="直線コネクタ 233"/>
        <xdr:cNvCxnSpPr/>
      </xdr:nvCxnSpPr>
      <xdr:spPr>
        <a:xfrm flipV="1">
          <a:off x="1130300" y="16593420"/>
          <a:ext cx="889000" cy="1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171353</xdr:rowOff>
    </xdr:from>
    <xdr:ext cx="534377" cy="259045"/>
    <xdr:sp macro="" textlink="">
      <xdr:nvSpPr>
        <xdr:cNvPr id="238" name="テキスト ボックス 237"/>
        <xdr:cNvSpPr txBox="1"/>
      </xdr:nvSpPr>
      <xdr:spPr>
        <a:xfrm>
          <a:off x="863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74927</xdr:rowOff>
    </xdr:from>
    <xdr:to>
      <xdr:col>6</xdr:col>
      <xdr:colOff>561975</xdr:colOff>
      <xdr:row>97</xdr:row>
      <xdr:rowOff>5077</xdr:rowOff>
    </xdr:to>
    <xdr:sp macro="" textlink="">
      <xdr:nvSpPr>
        <xdr:cNvPr id="244" name="円/楕円 243"/>
        <xdr:cNvSpPr/>
      </xdr:nvSpPr>
      <xdr:spPr>
        <a:xfrm>
          <a:off x="4584700" y="1653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53354</xdr:rowOff>
    </xdr:from>
    <xdr:ext cx="534377" cy="259045"/>
    <xdr:sp macro="" textlink="">
      <xdr:nvSpPr>
        <xdr:cNvPr id="245" name="衛生費該当値テキスト"/>
        <xdr:cNvSpPr txBox="1"/>
      </xdr:nvSpPr>
      <xdr:spPr>
        <a:xfrm>
          <a:off x="4686300" y="1651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42,445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71732</xdr:rowOff>
    </xdr:from>
    <xdr:to>
      <xdr:col>5</xdr:col>
      <xdr:colOff>409575</xdr:colOff>
      <xdr:row>97</xdr:row>
      <xdr:rowOff>1882</xdr:rowOff>
    </xdr:to>
    <xdr:sp macro="" textlink="">
      <xdr:nvSpPr>
        <xdr:cNvPr id="246" name="円/楕円 245"/>
        <xdr:cNvSpPr/>
      </xdr:nvSpPr>
      <xdr:spPr>
        <a:xfrm>
          <a:off x="3746500" y="1653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164459</xdr:rowOff>
    </xdr:from>
    <xdr:ext cx="534377" cy="259045"/>
    <xdr:sp macro="" textlink="">
      <xdr:nvSpPr>
        <xdr:cNvPr id="247" name="テキスト ボックス 246"/>
        <xdr:cNvSpPr txBox="1"/>
      </xdr:nvSpPr>
      <xdr:spPr>
        <a:xfrm>
          <a:off x="3530111" y="1662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43,004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75704</xdr:rowOff>
    </xdr:from>
    <xdr:to>
      <xdr:col>4</xdr:col>
      <xdr:colOff>206375</xdr:colOff>
      <xdr:row>97</xdr:row>
      <xdr:rowOff>5854</xdr:rowOff>
    </xdr:to>
    <xdr:sp macro="" textlink="">
      <xdr:nvSpPr>
        <xdr:cNvPr id="248" name="円/楕円 247"/>
        <xdr:cNvSpPr/>
      </xdr:nvSpPr>
      <xdr:spPr>
        <a:xfrm>
          <a:off x="2857500" y="1653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168431</xdr:rowOff>
    </xdr:from>
    <xdr:ext cx="534377" cy="259045"/>
    <xdr:sp macro="" textlink="">
      <xdr:nvSpPr>
        <xdr:cNvPr id="249" name="テキスト ボックス 248"/>
        <xdr:cNvSpPr txBox="1"/>
      </xdr:nvSpPr>
      <xdr:spPr>
        <a:xfrm>
          <a:off x="2641111" y="1662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42,309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83420</xdr:rowOff>
    </xdr:from>
    <xdr:to>
      <xdr:col>3</xdr:col>
      <xdr:colOff>3175</xdr:colOff>
      <xdr:row>97</xdr:row>
      <xdr:rowOff>13570</xdr:rowOff>
    </xdr:to>
    <xdr:sp macro="" textlink="">
      <xdr:nvSpPr>
        <xdr:cNvPr id="250" name="円/楕円 249"/>
        <xdr:cNvSpPr/>
      </xdr:nvSpPr>
      <xdr:spPr>
        <a:xfrm>
          <a:off x="1968500" y="165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4697</xdr:rowOff>
    </xdr:from>
    <xdr:ext cx="534377" cy="259045"/>
    <xdr:sp macro="" textlink="">
      <xdr:nvSpPr>
        <xdr:cNvPr id="251" name="テキスト ボックス 250"/>
        <xdr:cNvSpPr txBox="1"/>
      </xdr:nvSpPr>
      <xdr:spPr>
        <a:xfrm>
          <a:off x="1752111" y="1663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40,959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96307</xdr:rowOff>
    </xdr:from>
    <xdr:to>
      <xdr:col>1</xdr:col>
      <xdr:colOff>485775</xdr:colOff>
      <xdr:row>97</xdr:row>
      <xdr:rowOff>26457</xdr:rowOff>
    </xdr:to>
    <xdr:sp macro="" textlink="">
      <xdr:nvSpPr>
        <xdr:cNvPr id="252" name="円/楕円 251"/>
        <xdr:cNvSpPr/>
      </xdr:nvSpPr>
      <xdr:spPr>
        <a:xfrm>
          <a:off x="1079500" y="1655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17584</xdr:rowOff>
    </xdr:from>
    <xdr:ext cx="534377" cy="259045"/>
    <xdr:sp macro="" textlink="">
      <xdr:nvSpPr>
        <xdr:cNvPr id="253" name="テキスト ボックス 252"/>
        <xdr:cNvSpPr txBox="1"/>
      </xdr:nvSpPr>
      <xdr:spPr>
        <a:xfrm>
          <a:off x="863111" y="1664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70140</xdr:rowOff>
    </xdr:from>
    <xdr:to>
      <xdr:col>15</xdr:col>
      <xdr:colOff>180975</xdr:colOff>
      <xdr:row>39</xdr:row>
      <xdr:rowOff>70467</xdr:rowOff>
    </xdr:to>
    <xdr:cxnSp macro="">
      <xdr:nvCxnSpPr>
        <xdr:cNvPr id="284" name="直線コネクタ 283"/>
        <xdr:cNvCxnSpPr/>
      </xdr:nvCxnSpPr>
      <xdr:spPr>
        <a:xfrm flipV="1">
          <a:off x="9639300" y="6756690"/>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70467</xdr:rowOff>
    </xdr:from>
    <xdr:to>
      <xdr:col>14</xdr:col>
      <xdr:colOff>28575</xdr:colOff>
      <xdr:row>39</xdr:row>
      <xdr:rowOff>70467</xdr:rowOff>
    </xdr:to>
    <xdr:cxnSp macro="">
      <xdr:nvCxnSpPr>
        <xdr:cNvPr id="287" name="直線コネクタ 286"/>
        <xdr:cNvCxnSpPr/>
      </xdr:nvCxnSpPr>
      <xdr:spPr>
        <a:xfrm>
          <a:off x="8750300" y="67570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70467</xdr:rowOff>
    </xdr:from>
    <xdr:to>
      <xdr:col>12</xdr:col>
      <xdr:colOff>511175</xdr:colOff>
      <xdr:row>39</xdr:row>
      <xdr:rowOff>70793</xdr:rowOff>
    </xdr:to>
    <xdr:cxnSp macro="">
      <xdr:nvCxnSpPr>
        <xdr:cNvPr id="290" name="直線コネクタ 289"/>
        <xdr:cNvCxnSpPr/>
      </xdr:nvCxnSpPr>
      <xdr:spPr>
        <a:xfrm flipV="1">
          <a:off x="7861300" y="6757017"/>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70793</xdr:rowOff>
    </xdr:from>
    <xdr:to>
      <xdr:col>11</xdr:col>
      <xdr:colOff>307975</xdr:colOff>
      <xdr:row>39</xdr:row>
      <xdr:rowOff>70793</xdr:rowOff>
    </xdr:to>
    <xdr:cxnSp macro="">
      <xdr:nvCxnSpPr>
        <xdr:cNvPr id="293" name="直線コネクタ 292"/>
        <xdr:cNvCxnSpPr/>
      </xdr:nvCxnSpPr>
      <xdr:spPr>
        <a:xfrm>
          <a:off x="6972300" y="6757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19340</xdr:rowOff>
    </xdr:from>
    <xdr:to>
      <xdr:col>15</xdr:col>
      <xdr:colOff>231775</xdr:colOff>
      <xdr:row>39</xdr:row>
      <xdr:rowOff>120940</xdr:rowOff>
    </xdr:to>
    <xdr:sp macro="" textlink="">
      <xdr:nvSpPr>
        <xdr:cNvPr id="303" name="円/楕円 302"/>
        <xdr:cNvSpPr/>
      </xdr:nvSpPr>
      <xdr:spPr>
        <a:xfrm>
          <a:off x="10426700" y="670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105717</xdr:rowOff>
    </xdr:from>
    <xdr:ext cx="313932" cy="259045"/>
    <xdr:sp macro="" textlink="">
      <xdr:nvSpPr>
        <xdr:cNvPr id="304" name="労働費該当値テキスト"/>
        <xdr:cNvSpPr txBox="1"/>
      </xdr:nvSpPr>
      <xdr:spPr>
        <a:xfrm>
          <a:off x="10528300" y="66208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19667</xdr:rowOff>
    </xdr:from>
    <xdr:to>
      <xdr:col>14</xdr:col>
      <xdr:colOff>79375</xdr:colOff>
      <xdr:row>39</xdr:row>
      <xdr:rowOff>121267</xdr:rowOff>
    </xdr:to>
    <xdr:sp macro="" textlink="">
      <xdr:nvSpPr>
        <xdr:cNvPr id="305" name="円/楕円 304"/>
        <xdr:cNvSpPr/>
      </xdr:nvSpPr>
      <xdr:spPr>
        <a:xfrm>
          <a:off x="9588500" y="670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112394</xdr:rowOff>
    </xdr:from>
    <xdr:ext cx="313932" cy="259045"/>
    <xdr:sp macro="" textlink="">
      <xdr:nvSpPr>
        <xdr:cNvPr id="306" name="テキスト ボックス 305"/>
        <xdr:cNvSpPr txBox="1"/>
      </xdr:nvSpPr>
      <xdr:spPr>
        <a:xfrm>
          <a:off x="9482333" y="67989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19667</xdr:rowOff>
    </xdr:from>
    <xdr:to>
      <xdr:col>12</xdr:col>
      <xdr:colOff>561975</xdr:colOff>
      <xdr:row>39</xdr:row>
      <xdr:rowOff>121267</xdr:rowOff>
    </xdr:to>
    <xdr:sp macro="" textlink="">
      <xdr:nvSpPr>
        <xdr:cNvPr id="307" name="円/楕円 306"/>
        <xdr:cNvSpPr/>
      </xdr:nvSpPr>
      <xdr:spPr>
        <a:xfrm>
          <a:off x="8699500" y="670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112394</xdr:rowOff>
    </xdr:from>
    <xdr:ext cx="313932" cy="259045"/>
    <xdr:sp macro="" textlink="">
      <xdr:nvSpPr>
        <xdr:cNvPr id="308" name="テキスト ボックス 307"/>
        <xdr:cNvSpPr txBox="1"/>
      </xdr:nvSpPr>
      <xdr:spPr>
        <a:xfrm>
          <a:off x="8593333" y="67989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19993</xdr:rowOff>
    </xdr:from>
    <xdr:to>
      <xdr:col>11</xdr:col>
      <xdr:colOff>358775</xdr:colOff>
      <xdr:row>39</xdr:row>
      <xdr:rowOff>121593</xdr:rowOff>
    </xdr:to>
    <xdr:sp macro="" textlink="">
      <xdr:nvSpPr>
        <xdr:cNvPr id="309" name="円/楕円 308"/>
        <xdr:cNvSpPr/>
      </xdr:nvSpPr>
      <xdr:spPr>
        <a:xfrm>
          <a:off x="7810500" y="670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112720</xdr:rowOff>
    </xdr:from>
    <xdr:ext cx="313932" cy="259045"/>
    <xdr:sp macro="" textlink="">
      <xdr:nvSpPr>
        <xdr:cNvPr id="310" name="テキスト ボックス 309"/>
        <xdr:cNvSpPr txBox="1"/>
      </xdr:nvSpPr>
      <xdr:spPr>
        <a:xfrm>
          <a:off x="7704333" y="6799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19993</xdr:rowOff>
    </xdr:from>
    <xdr:to>
      <xdr:col>10</xdr:col>
      <xdr:colOff>155575</xdr:colOff>
      <xdr:row>39</xdr:row>
      <xdr:rowOff>121593</xdr:rowOff>
    </xdr:to>
    <xdr:sp macro="" textlink="">
      <xdr:nvSpPr>
        <xdr:cNvPr id="311" name="円/楕円 310"/>
        <xdr:cNvSpPr/>
      </xdr:nvSpPr>
      <xdr:spPr>
        <a:xfrm>
          <a:off x="6921500" y="670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112720</xdr:rowOff>
    </xdr:from>
    <xdr:ext cx="313932" cy="259045"/>
    <xdr:sp macro="" textlink="">
      <xdr:nvSpPr>
        <xdr:cNvPr id="312" name="テキスト ボックス 311"/>
        <xdr:cNvSpPr txBox="1"/>
      </xdr:nvSpPr>
      <xdr:spPr>
        <a:xfrm>
          <a:off x="6815333" y="6799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140474</xdr:rowOff>
    </xdr:from>
    <xdr:to>
      <xdr:col>15</xdr:col>
      <xdr:colOff>180975</xdr:colOff>
      <xdr:row>56</xdr:row>
      <xdr:rowOff>159918</xdr:rowOff>
    </xdr:to>
    <xdr:cxnSp macro="">
      <xdr:nvCxnSpPr>
        <xdr:cNvPr id="341" name="直線コネクタ 340"/>
        <xdr:cNvCxnSpPr/>
      </xdr:nvCxnSpPr>
      <xdr:spPr>
        <a:xfrm>
          <a:off x="9639300" y="9741674"/>
          <a:ext cx="838200" cy="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140474</xdr:rowOff>
    </xdr:from>
    <xdr:to>
      <xdr:col>14</xdr:col>
      <xdr:colOff>28575</xdr:colOff>
      <xdr:row>57</xdr:row>
      <xdr:rowOff>16726</xdr:rowOff>
    </xdr:to>
    <xdr:cxnSp macro="">
      <xdr:nvCxnSpPr>
        <xdr:cNvPr id="344" name="直線コネクタ 343"/>
        <xdr:cNvCxnSpPr/>
      </xdr:nvCxnSpPr>
      <xdr:spPr>
        <a:xfrm flipV="1">
          <a:off x="8750300" y="9741674"/>
          <a:ext cx="889000" cy="4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18813</xdr:rowOff>
    </xdr:from>
    <xdr:ext cx="534377" cy="259045"/>
    <xdr:sp macro="" textlink="">
      <xdr:nvSpPr>
        <xdr:cNvPr id="346" name="テキスト ボックス 345"/>
        <xdr:cNvSpPr txBox="1"/>
      </xdr:nvSpPr>
      <xdr:spPr>
        <a:xfrm>
          <a:off x="9372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16726</xdr:rowOff>
    </xdr:from>
    <xdr:to>
      <xdr:col>12</xdr:col>
      <xdr:colOff>511175</xdr:colOff>
      <xdr:row>57</xdr:row>
      <xdr:rowOff>70117</xdr:rowOff>
    </xdr:to>
    <xdr:cxnSp macro="">
      <xdr:nvCxnSpPr>
        <xdr:cNvPr id="347" name="直線コネクタ 346"/>
        <xdr:cNvCxnSpPr/>
      </xdr:nvCxnSpPr>
      <xdr:spPr>
        <a:xfrm flipV="1">
          <a:off x="7861300" y="9789376"/>
          <a:ext cx="889000" cy="5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59021</xdr:rowOff>
    </xdr:from>
    <xdr:ext cx="534377" cy="259045"/>
    <xdr:sp macro="" textlink="">
      <xdr:nvSpPr>
        <xdr:cNvPr id="349" name="テキスト ボックス 348"/>
        <xdr:cNvSpPr txBox="1"/>
      </xdr:nvSpPr>
      <xdr:spPr>
        <a:xfrm>
          <a:off x="8483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70117</xdr:rowOff>
    </xdr:from>
    <xdr:to>
      <xdr:col>11</xdr:col>
      <xdr:colOff>307975</xdr:colOff>
      <xdr:row>57</xdr:row>
      <xdr:rowOff>99289</xdr:rowOff>
    </xdr:to>
    <xdr:cxnSp macro="">
      <xdr:nvCxnSpPr>
        <xdr:cNvPr id="350" name="直線コネクタ 349"/>
        <xdr:cNvCxnSpPr/>
      </xdr:nvCxnSpPr>
      <xdr:spPr>
        <a:xfrm flipV="1">
          <a:off x="6972300" y="9842767"/>
          <a:ext cx="889000" cy="2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4" name="テキスト ボックス 353"/>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109118</xdr:rowOff>
    </xdr:from>
    <xdr:to>
      <xdr:col>15</xdr:col>
      <xdr:colOff>231775</xdr:colOff>
      <xdr:row>57</xdr:row>
      <xdr:rowOff>39268</xdr:rowOff>
    </xdr:to>
    <xdr:sp macro="" textlink="">
      <xdr:nvSpPr>
        <xdr:cNvPr id="360" name="円/楕円 359"/>
        <xdr:cNvSpPr/>
      </xdr:nvSpPr>
      <xdr:spPr>
        <a:xfrm>
          <a:off x="10426700" y="971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87545</xdr:rowOff>
    </xdr:from>
    <xdr:ext cx="534377" cy="259045"/>
    <xdr:sp macro="" textlink="">
      <xdr:nvSpPr>
        <xdr:cNvPr id="361" name="農林水産業費該当値テキスト"/>
        <xdr:cNvSpPr txBox="1"/>
      </xdr:nvSpPr>
      <xdr:spPr>
        <a:xfrm>
          <a:off x="10528300" y="968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31,408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89674</xdr:rowOff>
    </xdr:from>
    <xdr:to>
      <xdr:col>14</xdr:col>
      <xdr:colOff>79375</xdr:colOff>
      <xdr:row>57</xdr:row>
      <xdr:rowOff>19824</xdr:rowOff>
    </xdr:to>
    <xdr:sp macro="" textlink="">
      <xdr:nvSpPr>
        <xdr:cNvPr id="362" name="円/楕円 361"/>
        <xdr:cNvSpPr/>
      </xdr:nvSpPr>
      <xdr:spPr>
        <a:xfrm>
          <a:off x="9588500" y="969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36351</xdr:rowOff>
    </xdr:from>
    <xdr:ext cx="534377" cy="259045"/>
    <xdr:sp macro="" textlink="">
      <xdr:nvSpPr>
        <xdr:cNvPr id="363" name="テキスト ボックス 362"/>
        <xdr:cNvSpPr txBox="1"/>
      </xdr:nvSpPr>
      <xdr:spPr>
        <a:xfrm>
          <a:off x="9372111" y="946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32,939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137376</xdr:rowOff>
    </xdr:from>
    <xdr:to>
      <xdr:col>12</xdr:col>
      <xdr:colOff>561975</xdr:colOff>
      <xdr:row>57</xdr:row>
      <xdr:rowOff>67526</xdr:rowOff>
    </xdr:to>
    <xdr:sp macro="" textlink="">
      <xdr:nvSpPr>
        <xdr:cNvPr id="364" name="円/楕円 363"/>
        <xdr:cNvSpPr/>
      </xdr:nvSpPr>
      <xdr:spPr>
        <a:xfrm>
          <a:off x="8699500" y="973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84053</xdr:rowOff>
    </xdr:from>
    <xdr:ext cx="534377" cy="259045"/>
    <xdr:sp macro="" textlink="">
      <xdr:nvSpPr>
        <xdr:cNvPr id="365" name="テキスト ボックス 364"/>
        <xdr:cNvSpPr txBox="1"/>
      </xdr:nvSpPr>
      <xdr:spPr>
        <a:xfrm>
          <a:off x="8483111" y="951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29,183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19317</xdr:rowOff>
    </xdr:from>
    <xdr:to>
      <xdr:col>11</xdr:col>
      <xdr:colOff>358775</xdr:colOff>
      <xdr:row>57</xdr:row>
      <xdr:rowOff>120917</xdr:rowOff>
    </xdr:to>
    <xdr:sp macro="" textlink="">
      <xdr:nvSpPr>
        <xdr:cNvPr id="366" name="円/楕円 365"/>
        <xdr:cNvSpPr/>
      </xdr:nvSpPr>
      <xdr:spPr>
        <a:xfrm>
          <a:off x="7810500" y="979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112044</xdr:rowOff>
    </xdr:from>
    <xdr:ext cx="534377" cy="259045"/>
    <xdr:sp macro="" textlink="">
      <xdr:nvSpPr>
        <xdr:cNvPr id="367" name="テキスト ボックス 366"/>
        <xdr:cNvSpPr txBox="1"/>
      </xdr:nvSpPr>
      <xdr:spPr>
        <a:xfrm>
          <a:off x="7594111" y="988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48489</xdr:rowOff>
    </xdr:from>
    <xdr:to>
      <xdr:col>10</xdr:col>
      <xdr:colOff>155575</xdr:colOff>
      <xdr:row>57</xdr:row>
      <xdr:rowOff>150089</xdr:rowOff>
    </xdr:to>
    <xdr:sp macro="" textlink="">
      <xdr:nvSpPr>
        <xdr:cNvPr id="368" name="円/楕円 367"/>
        <xdr:cNvSpPr/>
      </xdr:nvSpPr>
      <xdr:spPr>
        <a:xfrm>
          <a:off x="6921500" y="982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141216</xdr:rowOff>
    </xdr:from>
    <xdr:ext cx="534377" cy="259045"/>
    <xdr:sp macro="" textlink="">
      <xdr:nvSpPr>
        <xdr:cNvPr id="369" name="テキスト ボックス 368"/>
        <xdr:cNvSpPr txBox="1"/>
      </xdr:nvSpPr>
      <xdr:spPr>
        <a:xfrm>
          <a:off x="6705111" y="991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87300</xdr:rowOff>
    </xdr:from>
    <xdr:to>
      <xdr:col>15</xdr:col>
      <xdr:colOff>180975</xdr:colOff>
      <xdr:row>78</xdr:row>
      <xdr:rowOff>118211</xdr:rowOff>
    </xdr:to>
    <xdr:cxnSp macro="">
      <xdr:nvCxnSpPr>
        <xdr:cNvPr id="398" name="直線コネクタ 397"/>
        <xdr:cNvCxnSpPr/>
      </xdr:nvCxnSpPr>
      <xdr:spPr>
        <a:xfrm flipV="1">
          <a:off x="9639300" y="13460400"/>
          <a:ext cx="838200" cy="3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118211</xdr:rowOff>
    </xdr:from>
    <xdr:to>
      <xdr:col>14</xdr:col>
      <xdr:colOff>28575</xdr:colOff>
      <xdr:row>78</xdr:row>
      <xdr:rowOff>134023</xdr:rowOff>
    </xdr:to>
    <xdr:cxnSp macro="">
      <xdr:nvCxnSpPr>
        <xdr:cNvPr id="401" name="直線コネクタ 400"/>
        <xdr:cNvCxnSpPr/>
      </xdr:nvCxnSpPr>
      <xdr:spPr>
        <a:xfrm flipV="1">
          <a:off x="8750300" y="13491311"/>
          <a:ext cx="88900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123571</xdr:rowOff>
    </xdr:from>
    <xdr:to>
      <xdr:col>12</xdr:col>
      <xdr:colOff>511175</xdr:colOff>
      <xdr:row>78</xdr:row>
      <xdr:rowOff>134023</xdr:rowOff>
    </xdr:to>
    <xdr:cxnSp macro="">
      <xdr:nvCxnSpPr>
        <xdr:cNvPr id="404" name="直線コネクタ 403"/>
        <xdr:cNvCxnSpPr/>
      </xdr:nvCxnSpPr>
      <xdr:spPr>
        <a:xfrm>
          <a:off x="7861300" y="13496671"/>
          <a:ext cx="889000" cy="1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121450</xdr:rowOff>
    </xdr:from>
    <xdr:to>
      <xdr:col>11</xdr:col>
      <xdr:colOff>307975</xdr:colOff>
      <xdr:row>78</xdr:row>
      <xdr:rowOff>123571</xdr:rowOff>
    </xdr:to>
    <xdr:cxnSp macro="">
      <xdr:nvCxnSpPr>
        <xdr:cNvPr id="407" name="直線コネクタ 406"/>
        <xdr:cNvCxnSpPr/>
      </xdr:nvCxnSpPr>
      <xdr:spPr>
        <a:xfrm>
          <a:off x="6972300" y="13494550"/>
          <a:ext cx="8890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36500</xdr:rowOff>
    </xdr:from>
    <xdr:to>
      <xdr:col>15</xdr:col>
      <xdr:colOff>231775</xdr:colOff>
      <xdr:row>78</xdr:row>
      <xdr:rowOff>138100</xdr:rowOff>
    </xdr:to>
    <xdr:sp macro="" textlink="">
      <xdr:nvSpPr>
        <xdr:cNvPr id="417" name="円/楕円 416"/>
        <xdr:cNvSpPr/>
      </xdr:nvSpPr>
      <xdr:spPr>
        <a:xfrm>
          <a:off x="10426700" y="134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122877</xdr:rowOff>
    </xdr:from>
    <xdr:ext cx="534377" cy="259045"/>
    <xdr:sp macro="" textlink="">
      <xdr:nvSpPr>
        <xdr:cNvPr id="418" name="商工費該当値テキスト"/>
        <xdr:cNvSpPr txBox="1"/>
      </xdr:nvSpPr>
      <xdr:spPr>
        <a:xfrm>
          <a:off x="10528300" y="1332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10,126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67411</xdr:rowOff>
    </xdr:from>
    <xdr:to>
      <xdr:col>14</xdr:col>
      <xdr:colOff>79375</xdr:colOff>
      <xdr:row>78</xdr:row>
      <xdr:rowOff>169011</xdr:rowOff>
    </xdr:to>
    <xdr:sp macro="" textlink="">
      <xdr:nvSpPr>
        <xdr:cNvPr id="419" name="円/楕円 418"/>
        <xdr:cNvSpPr/>
      </xdr:nvSpPr>
      <xdr:spPr>
        <a:xfrm>
          <a:off x="9588500" y="134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160138</xdr:rowOff>
    </xdr:from>
    <xdr:ext cx="469744" cy="259045"/>
    <xdr:sp macro="" textlink="">
      <xdr:nvSpPr>
        <xdr:cNvPr id="420" name="テキスト ボックス 419"/>
        <xdr:cNvSpPr txBox="1"/>
      </xdr:nvSpPr>
      <xdr:spPr>
        <a:xfrm>
          <a:off x="9404427" y="135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83223</xdr:rowOff>
    </xdr:from>
    <xdr:to>
      <xdr:col>12</xdr:col>
      <xdr:colOff>561975</xdr:colOff>
      <xdr:row>79</xdr:row>
      <xdr:rowOff>13373</xdr:rowOff>
    </xdr:to>
    <xdr:sp macro="" textlink="">
      <xdr:nvSpPr>
        <xdr:cNvPr id="421" name="円/楕円 420"/>
        <xdr:cNvSpPr/>
      </xdr:nvSpPr>
      <xdr:spPr>
        <a:xfrm>
          <a:off x="8699500" y="1345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4500</xdr:rowOff>
    </xdr:from>
    <xdr:ext cx="469744" cy="259045"/>
    <xdr:sp macro="" textlink="">
      <xdr:nvSpPr>
        <xdr:cNvPr id="422" name="テキスト ボックス 421"/>
        <xdr:cNvSpPr txBox="1"/>
      </xdr:nvSpPr>
      <xdr:spPr>
        <a:xfrm>
          <a:off x="8515427" y="1354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72771</xdr:rowOff>
    </xdr:from>
    <xdr:to>
      <xdr:col>11</xdr:col>
      <xdr:colOff>358775</xdr:colOff>
      <xdr:row>79</xdr:row>
      <xdr:rowOff>2921</xdr:rowOff>
    </xdr:to>
    <xdr:sp macro="" textlink="">
      <xdr:nvSpPr>
        <xdr:cNvPr id="423" name="円/楕円 422"/>
        <xdr:cNvSpPr/>
      </xdr:nvSpPr>
      <xdr:spPr>
        <a:xfrm>
          <a:off x="7810500" y="134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165498</xdr:rowOff>
    </xdr:from>
    <xdr:ext cx="469744" cy="259045"/>
    <xdr:sp macro="" textlink="">
      <xdr:nvSpPr>
        <xdr:cNvPr id="424" name="テキスト ボックス 423"/>
        <xdr:cNvSpPr txBox="1"/>
      </xdr:nvSpPr>
      <xdr:spPr>
        <a:xfrm>
          <a:off x="7626427" y="1353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70650</xdr:rowOff>
    </xdr:from>
    <xdr:to>
      <xdr:col>10</xdr:col>
      <xdr:colOff>155575</xdr:colOff>
      <xdr:row>79</xdr:row>
      <xdr:rowOff>800</xdr:rowOff>
    </xdr:to>
    <xdr:sp macro="" textlink="">
      <xdr:nvSpPr>
        <xdr:cNvPr id="425" name="円/楕円 424"/>
        <xdr:cNvSpPr/>
      </xdr:nvSpPr>
      <xdr:spPr>
        <a:xfrm>
          <a:off x="6921500" y="134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163377</xdr:rowOff>
    </xdr:from>
    <xdr:ext cx="469744" cy="259045"/>
    <xdr:sp macro="" textlink="">
      <xdr:nvSpPr>
        <xdr:cNvPr id="426" name="テキスト ボックス 425"/>
        <xdr:cNvSpPr txBox="1"/>
      </xdr:nvSpPr>
      <xdr:spPr>
        <a:xfrm>
          <a:off x="6737427" y="1353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96665</xdr:rowOff>
    </xdr:from>
    <xdr:to>
      <xdr:col>15</xdr:col>
      <xdr:colOff>180975</xdr:colOff>
      <xdr:row>97</xdr:row>
      <xdr:rowOff>75797</xdr:rowOff>
    </xdr:to>
    <xdr:cxnSp macro="">
      <xdr:nvCxnSpPr>
        <xdr:cNvPr id="459" name="直線コネクタ 458"/>
        <xdr:cNvCxnSpPr/>
      </xdr:nvCxnSpPr>
      <xdr:spPr>
        <a:xfrm flipV="1">
          <a:off x="9639300" y="16555865"/>
          <a:ext cx="838200" cy="15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60"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123592</xdr:rowOff>
    </xdr:from>
    <xdr:to>
      <xdr:col>14</xdr:col>
      <xdr:colOff>28575</xdr:colOff>
      <xdr:row>97</xdr:row>
      <xdr:rowOff>75797</xdr:rowOff>
    </xdr:to>
    <xdr:cxnSp macro="">
      <xdr:nvCxnSpPr>
        <xdr:cNvPr id="462" name="直線コネクタ 461"/>
        <xdr:cNvCxnSpPr/>
      </xdr:nvCxnSpPr>
      <xdr:spPr>
        <a:xfrm>
          <a:off x="8750300" y="16582792"/>
          <a:ext cx="889000" cy="12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114745</xdr:rowOff>
    </xdr:from>
    <xdr:to>
      <xdr:col>12</xdr:col>
      <xdr:colOff>511175</xdr:colOff>
      <xdr:row>96</xdr:row>
      <xdr:rowOff>123592</xdr:rowOff>
    </xdr:to>
    <xdr:cxnSp macro="">
      <xdr:nvCxnSpPr>
        <xdr:cNvPr id="465" name="直線コネクタ 464"/>
        <xdr:cNvCxnSpPr/>
      </xdr:nvCxnSpPr>
      <xdr:spPr>
        <a:xfrm>
          <a:off x="7861300" y="16573945"/>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114745</xdr:rowOff>
    </xdr:from>
    <xdr:to>
      <xdr:col>11</xdr:col>
      <xdr:colOff>307975</xdr:colOff>
      <xdr:row>97</xdr:row>
      <xdr:rowOff>47479</xdr:rowOff>
    </xdr:to>
    <xdr:cxnSp macro="">
      <xdr:nvCxnSpPr>
        <xdr:cNvPr id="468" name="直線コネクタ 467"/>
        <xdr:cNvCxnSpPr/>
      </xdr:nvCxnSpPr>
      <xdr:spPr>
        <a:xfrm flipV="1">
          <a:off x="6972300" y="16573945"/>
          <a:ext cx="889000" cy="10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45865</xdr:rowOff>
    </xdr:from>
    <xdr:to>
      <xdr:col>15</xdr:col>
      <xdr:colOff>231775</xdr:colOff>
      <xdr:row>96</xdr:row>
      <xdr:rowOff>147465</xdr:rowOff>
    </xdr:to>
    <xdr:sp macro="" textlink="">
      <xdr:nvSpPr>
        <xdr:cNvPr id="478" name="円/楕円 477"/>
        <xdr:cNvSpPr/>
      </xdr:nvSpPr>
      <xdr:spPr>
        <a:xfrm>
          <a:off x="10426700" y="1650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68742</xdr:rowOff>
    </xdr:from>
    <xdr:ext cx="534377" cy="259045"/>
    <xdr:sp macro="" textlink="">
      <xdr:nvSpPr>
        <xdr:cNvPr id="479" name="土木費該当値テキスト"/>
        <xdr:cNvSpPr txBox="1"/>
      </xdr:nvSpPr>
      <xdr:spPr>
        <a:xfrm>
          <a:off x="10528300" y="1635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58,518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24997</xdr:rowOff>
    </xdr:from>
    <xdr:to>
      <xdr:col>14</xdr:col>
      <xdr:colOff>79375</xdr:colOff>
      <xdr:row>97</xdr:row>
      <xdr:rowOff>126597</xdr:rowOff>
    </xdr:to>
    <xdr:sp macro="" textlink="">
      <xdr:nvSpPr>
        <xdr:cNvPr id="480" name="円/楕円 479"/>
        <xdr:cNvSpPr/>
      </xdr:nvSpPr>
      <xdr:spPr>
        <a:xfrm>
          <a:off x="9588500" y="1665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117724</xdr:rowOff>
    </xdr:from>
    <xdr:ext cx="534377" cy="259045"/>
    <xdr:sp macro="" textlink="">
      <xdr:nvSpPr>
        <xdr:cNvPr id="481" name="テキスト ボックス 480"/>
        <xdr:cNvSpPr txBox="1"/>
      </xdr:nvSpPr>
      <xdr:spPr>
        <a:xfrm>
          <a:off x="9372111" y="1674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42,709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72792</xdr:rowOff>
    </xdr:from>
    <xdr:to>
      <xdr:col>12</xdr:col>
      <xdr:colOff>561975</xdr:colOff>
      <xdr:row>97</xdr:row>
      <xdr:rowOff>2942</xdr:rowOff>
    </xdr:to>
    <xdr:sp macro="" textlink="">
      <xdr:nvSpPr>
        <xdr:cNvPr id="482" name="円/楕円 481"/>
        <xdr:cNvSpPr/>
      </xdr:nvSpPr>
      <xdr:spPr>
        <a:xfrm>
          <a:off x="8699500" y="1653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165519</xdr:rowOff>
    </xdr:from>
    <xdr:ext cx="534377" cy="259045"/>
    <xdr:sp macro="" textlink="">
      <xdr:nvSpPr>
        <xdr:cNvPr id="483" name="テキスト ボックス 482"/>
        <xdr:cNvSpPr txBox="1"/>
      </xdr:nvSpPr>
      <xdr:spPr>
        <a:xfrm>
          <a:off x="8483111" y="166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55,691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63945</xdr:rowOff>
    </xdr:from>
    <xdr:to>
      <xdr:col>11</xdr:col>
      <xdr:colOff>358775</xdr:colOff>
      <xdr:row>96</xdr:row>
      <xdr:rowOff>165545</xdr:rowOff>
    </xdr:to>
    <xdr:sp macro="" textlink="">
      <xdr:nvSpPr>
        <xdr:cNvPr id="484" name="円/楕円 483"/>
        <xdr:cNvSpPr/>
      </xdr:nvSpPr>
      <xdr:spPr>
        <a:xfrm>
          <a:off x="7810500" y="165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156672</xdr:rowOff>
    </xdr:from>
    <xdr:ext cx="534377" cy="259045"/>
    <xdr:sp macro="" textlink="">
      <xdr:nvSpPr>
        <xdr:cNvPr id="485" name="テキスト ボックス 484"/>
        <xdr:cNvSpPr txBox="1"/>
      </xdr:nvSpPr>
      <xdr:spPr>
        <a:xfrm>
          <a:off x="7594111" y="1661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56,620</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168129</xdr:rowOff>
    </xdr:from>
    <xdr:to>
      <xdr:col>10</xdr:col>
      <xdr:colOff>155575</xdr:colOff>
      <xdr:row>97</xdr:row>
      <xdr:rowOff>98279</xdr:rowOff>
    </xdr:to>
    <xdr:sp macro="" textlink="">
      <xdr:nvSpPr>
        <xdr:cNvPr id="486" name="円/楕円 485"/>
        <xdr:cNvSpPr/>
      </xdr:nvSpPr>
      <xdr:spPr>
        <a:xfrm>
          <a:off x="6921500" y="1662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89406</xdr:rowOff>
    </xdr:from>
    <xdr:ext cx="534377" cy="259045"/>
    <xdr:sp macro="" textlink="">
      <xdr:nvSpPr>
        <xdr:cNvPr id="487" name="テキスト ボックス 486"/>
        <xdr:cNvSpPr txBox="1"/>
      </xdr:nvSpPr>
      <xdr:spPr>
        <a:xfrm>
          <a:off x="6705111" y="1672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43402</xdr:rowOff>
    </xdr:from>
    <xdr:to>
      <xdr:col>23</xdr:col>
      <xdr:colOff>517525</xdr:colOff>
      <xdr:row>38</xdr:row>
      <xdr:rowOff>59162</xdr:rowOff>
    </xdr:to>
    <xdr:cxnSp macro="">
      <xdr:nvCxnSpPr>
        <xdr:cNvPr id="520" name="直線コネクタ 519"/>
        <xdr:cNvCxnSpPr/>
      </xdr:nvCxnSpPr>
      <xdr:spPr>
        <a:xfrm flipV="1">
          <a:off x="15481300" y="6558502"/>
          <a:ext cx="838200" cy="1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57318</xdr:rowOff>
    </xdr:from>
    <xdr:to>
      <xdr:col>22</xdr:col>
      <xdr:colOff>365125</xdr:colOff>
      <xdr:row>38</xdr:row>
      <xdr:rowOff>59162</xdr:rowOff>
    </xdr:to>
    <xdr:cxnSp macro="">
      <xdr:nvCxnSpPr>
        <xdr:cNvPr id="523" name="直線コネクタ 522"/>
        <xdr:cNvCxnSpPr/>
      </xdr:nvCxnSpPr>
      <xdr:spPr>
        <a:xfrm>
          <a:off x="14592300" y="6572418"/>
          <a:ext cx="889000" cy="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141272</xdr:rowOff>
    </xdr:from>
    <xdr:to>
      <xdr:col>21</xdr:col>
      <xdr:colOff>161925</xdr:colOff>
      <xdr:row>38</xdr:row>
      <xdr:rowOff>57318</xdr:rowOff>
    </xdr:to>
    <xdr:cxnSp macro="">
      <xdr:nvCxnSpPr>
        <xdr:cNvPr id="526" name="直線コネクタ 525"/>
        <xdr:cNvCxnSpPr/>
      </xdr:nvCxnSpPr>
      <xdr:spPr>
        <a:xfrm>
          <a:off x="13703300" y="6484922"/>
          <a:ext cx="889000" cy="8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22361</xdr:rowOff>
    </xdr:from>
    <xdr:ext cx="534377" cy="259045"/>
    <xdr:sp macro="" textlink="">
      <xdr:nvSpPr>
        <xdr:cNvPr id="528" name="テキスト ボックス 527"/>
        <xdr:cNvSpPr txBox="1"/>
      </xdr:nvSpPr>
      <xdr:spPr>
        <a:xfrm>
          <a:off x="14325111" y="619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141272</xdr:rowOff>
    </xdr:from>
    <xdr:to>
      <xdr:col>19</xdr:col>
      <xdr:colOff>644525</xdr:colOff>
      <xdr:row>38</xdr:row>
      <xdr:rowOff>47360</xdr:rowOff>
    </xdr:to>
    <xdr:cxnSp macro="">
      <xdr:nvCxnSpPr>
        <xdr:cNvPr id="529" name="直線コネクタ 528"/>
        <xdr:cNvCxnSpPr/>
      </xdr:nvCxnSpPr>
      <xdr:spPr>
        <a:xfrm flipV="1">
          <a:off x="12814300" y="6484922"/>
          <a:ext cx="889000" cy="7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34920</xdr:rowOff>
    </xdr:from>
    <xdr:ext cx="534377" cy="259045"/>
    <xdr:sp macro="" textlink="">
      <xdr:nvSpPr>
        <xdr:cNvPr id="531" name="テキスト ボックス 530"/>
        <xdr:cNvSpPr txBox="1"/>
      </xdr:nvSpPr>
      <xdr:spPr>
        <a:xfrm>
          <a:off x="13436111" y="620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65538</xdr:rowOff>
    </xdr:from>
    <xdr:ext cx="534377" cy="259045"/>
    <xdr:sp macro="" textlink="">
      <xdr:nvSpPr>
        <xdr:cNvPr id="533" name="テキスト ボックス 532"/>
        <xdr:cNvSpPr txBox="1"/>
      </xdr:nvSpPr>
      <xdr:spPr>
        <a:xfrm>
          <a:off x="12547111" y="623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164052</xdr:rowOff>
    </xdr:from>
    <xdr:to>
      <xdr:col>23</xdr:col>
      <xdr:colOff>568325</xdr:colOff>
      <xdr:row>38</xdr:row>
      <xdr:rowOff>94202</xdr:rowOff>
    </xdr:to>
    <xdr:sp macro="" textlink="">
      <xdr:nvSpPr>
        <xdr:cNvPr id="539" name="円/楕円 538"/>
        <xdr:cNvSpPr/>
      </xdr:nvSpPr>
      <xdr:spPr>
        <a:xfrm>
          <a:off x="16268700" y="650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78979</xdr:rowOff>
    </xdr:from>
    <xdr:ext cx="534377" cy="259045"/>
    <xdr:sp macro="" textlink="">
      <xdr:nvSpPr>
        <xdr:cNvPr id="540" name="消防費該当値テキスト"/>
        <xdr:cNvSpPr txBox="1"/>
      </xdr:nvSpPr>
      <xdr:spPr>
        <a:xfrm>
          <a:off x="16370300" y="642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18,740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8362</xdr:rowOff>
    </xdr:from>
    <xdr:to>
      <xdr:col>22</xdr:col>
      <xdr:colOff>415925</xdr:colOff>
      <xdr:row>38</xdr:row>
      <xdr:rowOff>109962</xdr:rowOff>
    </xdr:to>
    <xdr:sp macro="" textlink="">
      <xdr:nvSpPr>
        <xdr:cNvPr id="541" name="円/楕円 540"/>
        <xdr:cNvSpPr/>
      </xdr:nvSpPr>
      <xdr:spPr>
        <a:xfrm>
          <a:off x="15430500" y="652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101089</xdr:rowOff>
    </xdr:from>
    <xdr:ext cx="534377" cy="259045"/>
    <xdr:sp macro="" textlink="">
      <xdr:nvSpPr>
        <xdr:cNvPr id="542" name="テキスト ボックス 541"/>
        <xdr:cNvSpPr txBox="1"/>
      </xdr:nvSpPr>
      <xdr:spPr>
        <a:xfrm>
          <a:off x="15214111" y="661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6518</xdr:rowOff>
    </xdr:from>
    <xdr:to>
      <xdr:col>21</xdr:col>
      <xdr:colOff>212725</xdr:colOff>
      <xdr:row>38</xdr:row>
      <xdr:rowOff>108118</xdr:rowOff>
    </xdr:to>
    <xdr:sp macro="" textlink="">
      <xdr:nvSpPr>
        <xdr:cNvPr id="543" name="円/楕円 542"/>
        <xdr:cNvSpPr/>
      </xdr:nvSpPr>
      <xdr:spPr>
        <a:xfrm>
          <a:off x="14541500" y="652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99245</xdr:rowOff>
    </xdr:from>
    <xdr:ext cx="534377" cy="259045"/>
    <xdr:sp macro="" textlink="">
      <xdr:nvSpPr>
        <xdr:cNvPr id="544" name="テキスト ボックス 543"/>
        <xdr:cNvSpPr txBox="1"/>
      </xdr:nvSpPr>
      <xdr:spPr>
        <a:xfrm>
          <a:off x="14325111" y="661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90472</xdr:rowOff>
    </xdr:from>
    <xdr:to>
      <xdr:col>20</xdr:col>
      <xdr:colOff>9525</xdr:colOff>
      <xdr:row>38</xdr:row>
      <xdr:rowOff>20622</xdr:rowOff>
    </xdr:to>
    <xdr:sp macro="" textlink="">
      <xdr:nvSpPr>
        <xdr:cNvPr id="545" name="円/楕円 544"/>
        <xdr:cNvSpPr/>
      </xdr:nvSpPr>
      <xdr:spPr>
        <a:xfrm>
          <a:off x="13652500" y="64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11749</xdr:rowOff>
    </xdr:from>
    <xdr:ext cx="534377" cy="259045"/>
    <xdr:sp macro="" textlink="">
      <xdr:nvSpPr>
        <xdr:cNvPr id="546" name="テキスト ボックス 545"/>
        <xdr:cNvSpPr txBox="1"/>
      </xdr:nvSpPr>
      <xdr:spPr>
        <a:xfrm>
          <a:off x="13436111" y="65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23,890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168010</xdr:rowOff>
    </xdr:from>
    <xdr:to>
      <xdr:col>18</xdr:col>
      <xdr:colOff>492125</xdr:colOff>
      <xdr:row>38</xdr:row>
      <xdr:rowOff>98160</xdr:rowOff>
    </xdr:to>
    <xdr:sp macro="" textlink="">
      <xdr:nvSpPr>
        <xdr:cNvPr id="547" name="円/楕円 546"/>
        <xdr:cNvSpPr/>
      </xdr:nvSpPr>
      <xdr:spPr>
        <a:xfrm>
          <a:off x="12763500" y="651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89287</xdr:rowOff>
    </xdr:from>
    <xdr:ext cx="534377" cy="259045"/>
    <xdr:sp macro="" textlink="">
      <xdr:nvSpPr>
        <xdr:cNvPr id="548" name="テキスト ボックス 547"/>
        <xdr:cNvSpPr txBox="1"/>
      </xdr:nvSpPr>
      <xdr:spPr>
        <a:xfrm>
          <a:off x="12547111" y="660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124216</xdr:rowOff>
    </xdr:from>
    <xdr:to>
      <xdr:col>23</xdr:col>
      <xdr:colOff>517525</xdr:colOff>
      <xdr:row>55</xdr:row>
      <xdr:rowOff>127066</xdr:rowOff>
    </xdr:to>
    <xdr:cxnSp macro="">
      <xdr:nvCxnSpPr>
        <xdr:cNvPr id="577" name="直線コネクタ 576"/>
        <xdr:cNvCxnSpPr/>
      </xdr:nvCxnSpPr>
      <xdr:spPr>
        <a:xfrm flipV="1">
          <a:off x="15481300" y="9553966"/>
          <a:ext cx="838200" cy="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29440</xdr:rowOff>
    </xdr:from>
    <xdr:ext cx="534377" cy="259045"/>
    <xdr:sp macro="" textlink="">
      <xdr:nvSpPr>
        <xdr:cNvPr id="578" name="教育費平均値テキスト"/>
        <xdr:cNvSpPr txBox="1"/>
      </xdr:nvSpPr>
      <xdr:spPr>
        <a:xfrm>
          <a:off x="16370300" y="9630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168321</xdr:rowOff>
    </xdr:from>
    <xdr:to>
      <xdr:col>22</xdr:col>
      <xdr:colOff>365125</xdr:colOff>
      <xdr:row>55</xdr:row>
      <xdr:rowOff>127066</xdr:rowOff>
    </xdr:to>
    <xdr:cxnSp macro="">
      <xdr:nvCxnSpPr>
        <xdr:cNvPr id="580" name="直線コネクタ 579"/>
        <xdr:cNvCxnSpPr/>
      </xdr:nvCxnSpPr>
      <xdr:spPr>
        <a:xfrm>
          <a:off x="14592300" y="9426621"/>
          <a:ext cx="889000" cy="13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142019</xdr:rowOff>
    </xdr:from>
    <xdr:ext cx="534377" cy="259045"/>
    <xdr:sp macro="" textlink="">
      <xdr:nvSpPr>
        <xdr:cNvPr id="582" name="テキスト ボックス 581"/>
        <xdr:cNvSpPr txBox="1"/>
      </xdr:nvSpPr>
      <xdr:spPr>
        <a:xfrm>
          <a:off x="15214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168321</xdr:rowOff>
    </xdr:from>
    <xdr:to>
      <xdr:col>21</xdr:col>
      <xdr:colOff>161925</xdr:colOff>
      <xdr:row>55</xdr:row>
      <xdr:rowOff>34903</xdr:rowOff>
    </xdr:to>
    <xdr:cxnSp macro="">
      <xdr:nvCxnSpPr>
        <xdr:cNvPr id="583" name="直線コネクタ 582"/>
        <xdr:cNvCxnSpPr/>
      </xdr:nvCxnSpPr>
      <xdr:spPr>
        <a:xfrm flipV="1">
          <a:off x="13703300" y="9426621"/>
          <a:ext cx="889000" cy="3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138010</xdr:rowOff>
    </xdr:from>
    <xdr:ext cx="534377" cy="259045"/>
    <xdr:sp macro="" textlink="">
      <xdr:nvSpPr>
        <xdr:cNvPr id="585" name="テキスト ボックス 584"/>
        <xdr:cNvSpPr txBox="1"/>
      </xdr:nvSpPr>
      <xdr:spPr>
        <a:xfrm>
          <a:off x="14325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34903</xdr:rowOff>
    </xdr:from>
    <xdr:to>
      <xdr:col>19</xdr:col>
      <xdr:colOff>644525</xdr:colOff>
      <xdr:row>55</xdr:row>
      <xdr:rowOff>52870</xdr:rowOff>
    </xdr:to>
    <xdr:cxnSp macro="">
      <xdr:nvCxnSpPr>
        <xdr:cNvPr id="586" name="直線コネクタ 585"/>
        <xdr:cNvCxnSpPr/>
      </xdr:nvCxnSpPr>
      <xdr:spPr>
        <a:xfrm flipV="1">
          <a:off x="12814300" y="9464653"/>
          <a:ext cx="889000" cy="1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7060</xdr:rowOff>
    </xdr:from>
    <xdr:ext cx="534377" cy="259045"/>
    <xdr:sp macro="" textlink="">
      <xdr:nvSpPr>
        <xdr:cNvPr id="588" name="テキスト ボックス 587"/>
        <xdr:cNvSpPr txBox="1"/>
      </xdr:nvSpPr>
      <xdr:spPr>
        <a:xfrm>
          <a:off x="13436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20669</xdr:rowOff>
    </xdr:from>
    <xdr:ext cx="534377" cy="259045"/>
    <xdr:sp macro="" textlink="">
      <xdr:nvSpPr>
        <xdr:cNvPr id="590" name="テキスト ボックス 589"/>
        <xdr:cNvSpPr txBox="1"/>
      </xdr:nvSpPr>
      <xdr:spPr>
        <a:xfrm>
          <a:off x="12547111" y="979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73416</xdr:rowOff>
    </xdr:from>
    <xdr:to>
      <xdr:col>23</xdr:col>
      <xdr:colOff>568325</xdr:colOff>
      <xdr:row>56</xdr:row>
      <xdr:rowOff>3566</xdr:rowOff>
    </xdr:to>
    <xdr:sp macro="" textlink="">
      <xdr:nvSpPr>
        <xdr:cNvPr id="596" name="円/楕円 595"/>
        <xdr:cNvSpPr/>
      </xdr:nvSpPr>
      <xdr:spPr>
        <a:xfrm>
          <a:off x="16268700" y="950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96293</xdr:rowOff>
    </xdr:from>
    <xdr:ext cx="534377" cy="259045"/>
    <xdr:sp macro="" textlink="">
      <xdr:nvSpPr>
        <xdr:cNvPr id="597" name="教育費該当値テキスト"/>
        <xdr:cNvSpPr txBox="1"/>
      </xdr:nvSpPr>
      <xdr:spPr>
        <a:xfrm>
          <a:off x="16370300" y="935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79,532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76266</xdr:rowOff>
    </xdr:from>
    <xdr:to>
      <xdr:col>22</xdr:col>
      <xdr:colOff>415925</xdr:colOff>
      <xdr:row>56</xdr:row>
      <xdr:rowOff>6416</xdr:rowOff>
    </xdr:to>
    <xdr:sp macro="" textlink="">
      <xdr:nvSpPr>
        <xdr:cNvPr id="598" name="円/楕円 597"/>
        <xdr:cNvSpPr/>
      </xdr:nvSpPr>
      <xdr:spPr>
        <a:xfrm>
          <a:off x="15430500" y="950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22943</xdr:rowOff>
    </xdr:from>
    <xdr:ext cx="534377" cy="259045"/>
    <xdr:sp macro="" textlink="">
      <xdr:nvSpPr>
        <xdr:cNvPr id="599" name="テキスト ボックス 598"/>
        <xdr:cNvSpPr txBox="1"/>
      </xdr:nvSpPr>
      <xdr:spPr>
        <a:xfrm>
          <a:off x="15214111" y="928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79,158</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117521</xdr:rowOff>
    </xdr:from>
    <xdr:to>
      <xdr:col>21</xdr:col>
      <xdr:colOff>212725</xdr:colOff>
      <xdr:row>55</xdr:row>
      <xdr:rowOff>47671</xdr:rowOff>
    </xdr:to>
    <xdr:sp macro="" textlink="">
      <xdr:nvSpPr>
        <xdr:cNvPr id="600" name="円/楕円 599"/>
        <xdr:cNvSpPr/>
      </xdr:nvSpPr>
      <xdr:spPr>
        <a:xfrm>
          <a:off x="14541500" y="937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64198</xdr:rowOff>
    </xdr:from>
    <xdr:ext cx="534377" cy="259045"/>
    <xdr:sp macro="" textlink="">
      <xdr:nvSpPr>
        <xdr:cNvPr id="601" name="テキスト ボックス 600"/>
        <xdr:cNvSpPr txBox="1"/>
      </xdr:nvSpPr>
      <xdr:spPr>
        <a:xfrm>
          <a:off x="14325111" y="915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96,244</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155553</xdr:rowOff>
    </xdr:from>
    <xdr:to>
      <xdr:col>20</xdr:col>
      <xdr:colOff>9525</xdr:colOff>
      <xdr:row>55</xdr:row>
      <xdr:rowOff>85703</xdr:rowOff>
    </xdr:to>
    <xdr:sp macro="" textlink="">
      <xdr:nvSpPr>
        <xdr:cNvPr id="602" name="円/楕円 601"/>
        <xdr:cNvSpPr/>
      </xdr:nvSpPr>
      <xdr:spPr>
        <a:xfrm>
          <a:off x="13652500" y="941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102230</xdr:rowOff>
    </xdr:from>
    <xdr:ext cx="534377" cy="259045"/>
    <xdr:sp macro="" textlink="">
      <xdr:nvSpPr>
        <xdr:cNvPr id="603" name="テキスト ボックス 602"/>
        <xdr:cNvSpPr txBox="1"/>
      </xdr:nvSpPr>
      <xdr:spPr>
        <a:xfrm>
          <a:off x="13436111" y="918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91,253</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2070</xdr:rowOff>
    </xdr:from>
    <xdr:to>
      <xdr:col>18</xdr:col>
      <xdr:colOff>492125</xdr:colOff>
      <xdr:row>55</xdr:row>
      <xdr:rowOff>103670</xdr:rowOff>
    </xdr:to>
    <xdr:sp macro="" textlink="">
      <xdr:nvSpPr>
        <xdr:cNvPr id="604" name="円/楕円 603"/>
        <xdr:cNvSpPr/>
      </xdr:nvSpPr>
      <xdr:spPr>
        <a:xfrm>
          <a:off x="12763500" y="94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120197</xdr:rowOff>
    </xdr:from>
    <xdr:ext cx="534377" cy="259045"/>
    <xdr:sp macro="" textlink="">
      <xdr:nvSpPr>
        <xdr:cNvPr id="605" name="テキスト ボックス 604"/>
        <xdr:cNvSpPr txBox="1"/>
      </xdr:nvSpPr>
      <xdr:spPr>
        <a:xfrm>
          <a:off x="12547111" y="920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88,895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134854</xdr:rowOff>
    </xdr:from>
    <xdr:to>
      <xdr:col>23</xdr:col>
      <xdr:colOff>517525</xdr:colOff>
      <xdr:row>78</xdr:row>
      <xdr:rowOff>135745</xdr:rowOff>
    </xdr:to>
    <xdr:cxnSp macro="">
      <xdr:nvCxnSpPr>
        <xdr:cNvPr id="632" name="直線コネクタ 631"/>
        <xdr:cNvCxnSpPr/>
      </xdr:nvCxnSpPr>
      <xdr:spPr>
        <a:xfrm>
          <a:off x="15481300" y="13507954"/>
          <a:ext cx="8382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134854</xdr:rowOff>
    </xdr:from>
    <xdr:to>
      <xdr:col>22</xdr:col>
      <xdr:colOff>365125</xdr:colOff>
      <xdr:row>78</xdr:row>
      <xdr:rowOff>137917</xdr:rowOff>
    </xdr:to>
    <xdr:cxnSp macro="">
      <xdr:nvCxnSpPr>
        <xdr:cNvPr id="635" name="直線コネクタ 634"/>
        <xdr:cNvCxnSpPr/>
      </xdr:nvCxnSpPr>
      <xdr:spPr>
        <a:xfrm flipV="1">
          <a:off x="14592300" y="13507954"/>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131014</xdr:rowOff>
    </xdr:from>
    <xdr:to>
      <xdr:col>21</xdr:col>
      <xdr:colOff>161925</xdr:colOff>
      <xdr:row>78</xdr:row>
      <xdr:rowOff>137917</xdr:rowOff>
    </xdr:to>
    <xdr:cxnSp macro="">
      <xdr:nvCxnSpPr>
        <xdr:cNvPr id="638" name="直線コネクタ 637"/>
        <xdr:cNvCxnSpPr/>
      </xdr:nvCxnSpPr>
      <xdr:spPr>
        <a:xfrm>
          <a:off x="13703300" y="13504114"/>
          <a:ext cx="8890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130831</xdr:rowOff>
    </xdr:from>
    <xdr:to>
      <xdr:col>19</xdr:col>
      <xdr:colOff>644525</xdr:colOff>
      <xdr:row>78</xdr:row>
      <xdr:rowOff>131014</xdr:rowOff>
    </xdr:to>
    <xdr:cxnSp macro="">
      <xdr:nvCxnSpPr>
        <xdr:cNvPr id="641" name="直線コネクタ 640"/>
        <xdr:cNvCxnSpPr/>
      </xdr:nvCxnSpPr>
      <xdr:spPr>
        <a:xfrm>
          <a:off x="12814300" y="13503931"/>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84945</xdr:rowOff>
    </xdr:from>
    <xdr:to>
      <xdr:col>23</xdr:col>
      <xdr:colOff>568325</xdr:colOff>
      <xdr:row>79</xdr:row>
      <xdr:rowOff>15095</xdr:rowOff>
    </xdr:to>
    <xdr:sp macro="" textlink="">
      <xdr:nvSpPr>
        <xdr:cNvPr id="651" name="円/楕円 650"/>
        <xdr:cNvSpPr/>
      </xdr:nvSpPr>
      <xdr:spPr>
        <a:xfrm>
          <a:off x="16268700" y="134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171322</xdr:rowOff>
    </xdr:from>
    <xdr:ext cx="378565" cy="259045"/>
    <xdr:sp macro="" textlink="">
      <xdr:nvSpPr>
        <xdr:cNvPr id="652" name="災害復旧費該当値テキスト"/>
        <xdr:cNvSpPr txBox="1"/>
      </xdr:nvSpPr>
      <xdr:spPr>
        <a:xfrm>
          <a:off x="16370300" y="13372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84054</xdr:rowOff>
    </xdr:from>
    <xdr:to>
      <xdr:col>22</xdr:col>
      <xdr:colOff>415925</xdr:colOff>
      <xdr:row>79</xdr:row>
      <xdr:rowOff>14204</xdr:rowOff>
    </xdr:to>
    <xdr:sp macro="" textlink="">
      <xdr:nvSpPr>
        <xdr:cNvPr id="653" name="円/楕円 652"/>
        <xdr:cNvSpPr/>
      </xdr:nvSpPr>
      <xdr:spPr>
        <a:xfrm>
          <a:off x="15430500" y="1345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5331</xdr:rowOff>
    </xdr:from>
    <xdr:ext cx="378565" cy="259045"/>
    <xdr:sp macro="" textlink="">
      <xdr:nvSpPr>
        <xdr:cNvPr id="654" name="テキスト ボックス 653"/>
        <xdr:cNvSpPr txBox="1"/>
      </xdr:nvSpPr>
      <xdr:spPr>
        <a:xfrm>
          <a:off x="15292017" y="13549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87117</xdr:rowOff>
    </xdr:from>
    <xdr:to>
      <xdr:col>21</xdr:col>
      <xdr:colOff>212725</xdr:colOff>
      <xdr:row>79</xdr:row>
      <xdr:rowOff>17267</xdr:rowOff>
    </xdr:to>
    <xdr:sp macro="" textlink="">
      <xdr:nvSpPr>
        <xdr:cNvPr id="655" name="円/楕円 654"/>
        <xdr:cNvSpPr/>
      </xdr:nvSpPr>
      <xdr:spPr>
        <a:xfrm>
          <a:off x="14541500" y="1346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8394</xdr:rowOff>
    </xdr:from>
    <xdr:ext cx="313932" cy="259045"/>
    <xdr:sp macro="" textlink="">
      <xdr:nvSpPr>
        <xdr:cNvPr id="656" name="テキスト ボックス 655"/>
        <xdr:cNvSpPr txBox="1"/>
      </xdr:nvSpPr>
      <xdr:spPr>
        <a:xfrm>
          <a:off x="14435333" y="135529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80214</xdr:rowOff>
    </xdr:from>
    <xdr:to>
      <xdr:col>20</xdr:col>
      <xdr:colOff>9525</xdr:colOff>
      <xdr:row>79</xdr:row>
      <xdr:rowOff>10364</xdr:rowOff>
    </xdr:to>
    <xdr:sp macro="" textlink="">
      <xdr:nvSpPr>
        <xdr:cNvPr id="657" name="円/楕円 656"/>
        <xdr:cNvSpPr/>
      </xdr:nvSpPr>
      <xdr:spPr>
        <a:xfrm>
          <a:off x="13652500" y="1345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1491</xdr:rowOff>
    </xdr:from>
    <xdr:ext cx="378565" cy="259045"/>
    <xdr:sp macro="" textlink="">
      <xdr:nvSpPr>
        <xdr:cNvPr id="658" name="テキスト ボックス 657"/>
        <xdr:cNvSpPr txBox="1"/>
      </xdr:nvSpPr>
      <xdr:spPr>
        <a:xfrm>
          <a:off x="13514017" y="13546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80031</xdr:rowOff>
    </xdr:from>
    <xdr:to>
      <xdr:col>18</xdr:col>
      <xdr:colOff>492125</xdr:colOff>
      <xdr:row>79</xdr:row>
      <xdr:rowOff>10181</xdr:rowOff>
    </xdr:to>
    <xdr:sp macro="" textlink="">
      <xdr:nvSpPr>
        <xdr:cNvPr id="659" name="円/楕円 658"/>
        <xdr:cNvSpPr/>
      </xdr:nvSpPr>
      <xdr:spPr>
        <a:xfrm>
          <a:off x="12763500" y="1345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1308</xdr:rowOff>
    </xdr:from>
    <xdr:ext cx="378565" cy="259045"/>
    <xdr:sp macro="" textlink="">
      <xdr:nvSpPr>
        <xdr:cNvPr id="660" name="テキスト ボックス 659"/>
        <xdr:cNvSpPr txBox="1"/>
      </xdr:nvSpPr>
      <xdr:spPr>
        <a:xfrm>
          <a:off x="12625017" y="13545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77189</xdr:rowOff>
    </xdr:from>
    <xdr:to>
      <xdr:col>23</xdr:col>
      <xdr:colOff>517525</xdr:colOff>
      <xdr:row>98</xdr:row>
      <xdr:rowOff>94994</xdr:rowOff>
    </xdr:to>
    <xdr:cxnSp macro="">
      <xdr:nvCxnSpPr>
        <xdr:cNvPr id="689" name="直線コネクタ 688"/>
        <xdr:cNvCxnSpPr/>
      </xdr:nvCxnSpPr>
      <xdr:spPr>
        <a:xfrm flipV="1">
          <a:off x="15481300" y="16879289"/>
          <a:ext cx="838200" cy="1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94994</xdr:rowOff>
    </xdr:from>
    <xdr:to>
      <xdr:col>22</xdr:col>
      <xdr:colOff>365125</xdr:colOff>
      <xdr:row>98</xdr:row>
      <xdr:rowOff>101056</xdr:rowOff>
    </xdr:to>
    <xdr:cxnSp macro="">
      <xdr:nvCxnSpPr>
        <xdr:cNvPr id="692" name="直線コネクタ 691"/>
        <xdr:cNvCxnSpPr/>
      </xdr:nvCxnSpPr>
      <xdr:spPr>
        <a:xfrm flipV="1">
          <a:off x="14592300" y="16897094"/>
          <a:ext cx="889000" cy="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4" name="テキスト ボックス 693"/>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101056</xdr:rowOff>
    </xdr:from>
    <xdr:to>
      <xdr:col>21</xdr:col>
      <xdr:colOff>161925</xdr:colOff>
      <xdr:row>98</xdr:row>
      <xdr:rowOff>104153</xdr:rowOff>
    </xdr:to>
    <xdr:cxnSp macro="">
      <xdr:nvCxnSpPr>
        <xdr:cNvPr id="695" name="直線コネクタ 694"/>
        <xdr:cNvCxnSpPr/>
      </xdr:nvCxnSpPr>
      <xdr:spPr>
        <a:xfrm flipV="1">
          <a:off x="13703300" y="16903156"/>
          <a:ext cx="889000" cy="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24821</xdr:rowOff>
    </xdr:from>
    <xdr:ext cx="534377" cy="259045"/>
    <xdr:sp macro="" textlink="">
      <xdr:nvSpPr>
        <xdr:cNvPr id="697" name="テキスト ボックス 696"/>
        <xdr:cNvSpPr txBox="1"/>
      </xdr:nvSpPr>
      <xdr:spPr>
        <a:xfrm>
          <a:off x="14325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102308</xdr:rowOff>
    </xdr:from>
    <xdr:to>
      <xdr:col>19</xdr:col>
      <xdr:colOff>644525</xdr:colOff>
      <xdr:row>98</xdr:row>
      <xdr:rowOff>104153</xdr:rowOff>
    </xdr:to>
    <xdr:cxnSp macro="">
      <xdr:nvCxnSpPr>
        <xdr:cNvPr id="698" name="直線コネクタ 697"/>
        <xdr:cNvCxnSpPr/>
      </xdr:nvCxnSpPr>
      <xdr:spPr>
        <a:xfrm>
          <a:off x="12814300" y="16904408"/>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22821</xdr:rowOff>
    </xdr:from>
    <xdr:ext cx="534377" cy="259045"/>
    <xdr:sp macro="" textlink="">
      <xdr:nvSpPr>
        <xdr:cNvPr id="700" name="テキスト ボックス 699"/>
        <xdr:cNvSpPr txBox="1"/>
      </xdr:nvSpPr>
      <xdr:spPr>
        <a:xfrm>
          <a:off x="13436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22074</xdr:rowOff>
    </xdr:from>
    <xdr:ext cx="534377" cy="259045"/>
    <xdr:sp macro="" textlink="">
      <xdr:nvSpPr>
        <xdr:cNvPr id="702" name="テキスト ボックス 701"/>
        <xdr:cNvSpPr txBox="1"/>
      </xdr:nvSpPr>
      <xdr:spPr>
        <a:xfrm>
          <a:off x="12547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26389</xdr:rowOff>
    </xdr:from>
    <xdr:to>
      <xdr:col>23</xdr:col>
      <xdr:colOff>568325</xdr:colOff>
      <xdr:row>98</xdr:row>
      <xdr:rowOff>127989</xdr:rowOff>
    </xdr:to>
    <xdr:sp macro="" textlink="">
      <xdr:nvSpPr>
        <xdr:cNvPr id="708" name="円/楕円 707"/>
        <xdr:cNvSpPr/>
      </xdr:nvSpPr>
      <xdr:spPr>
        <a:xfrm>
          <a:off x="16268700" y="1682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112766</xdr:rowOff>
    </xdr:from>
    <xdr:ext cx="534377" cy="259045"/>
    <xdr:sp macro="" textlink="">
      <xdr:nvSpPr>
        <xdr:cNvPr id="709" name="公債費該当値テキスト"/>
        <xdr:cNvSpPr txBox="1"/>
      </xdr:nvSpPr>
      <xdr:spPr>
        <a:xfrm>
          <a:off x="16370300" y="1674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36,407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44194</xdr:rowOff>
    </xdr:from>
    <xdr:to>
      <xdr:col>22</xdr:col>
      <xdr:colOff>415925</xdr:colOff>
      <xdr:row>98</xdr:row>
      <xdr:rowOff>145794</xdr:rowOff>
    </xdr:to>
    <xdr:sp macro="" textlink="">
      <xdr:nvSpPr>
        <xdr:cNvPr id="710" name="円/楕円 709"/>
        <xdr:cNvSpPr/>
      </xdr:nvSpPr>
      <xdr:spPr>
        <a:xfrm>
          <a:off x="15430500" y="1684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136921</xdr:rowOff>
    </xdr:from>
    <xdr:ext cx="534377" cy="259045"/>
    <xdr:sp macro="" textlink="">
      <xdr:nvSpPr>
        <xdr:cNvPr id="711" name="テキスト ボックス 710"/>
        <xdr:cNvSpPr txBox="1"/>
      </xdr:nvSpPr>
      <xdr:spPr>
        <a:xfrm>
          <a:off x="15214111" y="169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31,734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50256</xdr:rowOff>
    </xdr:from>
    <xdr:to>
      <xdr:col>21</xdr:col>
      <xdr:colOff>212725</xdr:colOff>
      <xdr:row>98</xdr:row>
      <xdr:rowOff>151856</xdr:rowOff>
    </xdr:to>
    <xdr:sp macro="" textlink="">
      <xdr:nvSpPr>
        <xdr:cNvPr id="712" name="円/楕円 711"/>
        <xdr:cNvSpPr/>
      </xdr:nvSpPr>
      <xdr:spPr>
        <a:xfrm>
          <a:off x="14541500" y="1685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142983</xdr:rowOff>
    </xdr:from>
    <xdr:ext cx="534377" cy="259045"/>
    <xdr:sp macro="" textlink="">
      <xdr:nvSpPr>
        <xdr:cNvPr id="713" name="テキスト ボックス 712"/>
        <xdr:cNvSpPr txBox="1"/>
      </xdr:nvSpPr>
      <xdr:spPr>
        <a:xfrm>
          <a:off x="14325111" y="1694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53353</xdr:rowOff>
    </xdr:from>
    <xdr:to>
      <xdr:col>20</xdr:col>
      <xdr:colOff>9525</xdr:colOff>
      <xdr:row>98</xdr:row>
      <xdr:rowOff>154953</xdr:rowOff>
    </xdr:to>
    <xdr:sp macro="" textlink="">
      <xdr:nvSpPr>
        <xdr:cNvPr id="714" name="円/楕円 713"/>
        <xdr:cNvSpPr/>
      </xdr:nvSpPr>
      <xdr:spPr>
        <a:xfrm>
          <a:off x="13652500" y="1685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146080</xdr:rowOff>
    </xdr:from>
    <xdr:ext cx="534377" cy="259045"/>
    <xdr:sp macro="" textlink="">
      <xdr:nvSpPr>
        <xdr:cNvPr id="715" name="テキスト ボックス 714"/>
        <xdr:cNvSpPr txBox="1"/>
      </xdr:nvSpPr>
      <xdr:spPr>
        <a:xfrm>
          <a:off x="13436111" y="1694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29,330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51508</xdr:rowOff>
    </xdr:from>
    <xdr:to>
      <xdr:col>18</xdr:col>
      <xdr:colOff>492125</xdr:colOff>
      <xdr:row>98</xdr:row>
      <xdr:rowOff>153108</xdr:rowOff>
    </xdr:to>
    <xdr:sp macro="" textlink="">
      <xdr:nvSpPr>
        <xdr:cNvPr id="716" name="円/楕円 715"/>
        <xdr:cNvSpPr/>
      </xdr:nvSpPr>
      <xdr:spPr>
        <a:xfrm>
          <a:off x="12763500" y="168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144235</xdr:rowOff>
    </xdr:from>
    <xdr:ext cx="534377" cy="259045"/>
    <xdr:sp macro="" textlink="">
      <xdr:nvSpPr>
        <xdr:cNvPr id="717" name="テキスト ボックス 716"/>
        <xdr:cNvSpPr txBox="1"/>
      </xdr:nvSpPr>
      <xdr:spPr>
        <a:xfrm>
          <a:off x="12547111" y="1694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87579</xdr:rowOff>
    </xdr:from>
    <xdr:to>
      <xdr:col>29</xdr:col>
      <xdr:colOff>517525</xdr:colOff>
      <xdr:row>38</xdr:row>
      <xdr:rowOff>139700</xdr:rowOff>
    </xdr:to>
    <xdr:cxnSp macro="">
      <xdr:nvCxnSpPr>
        <xdr:cNvPr id="750" name="直線コネクタ 749"/>
        <xdr:cNvCxnSpPr/>
      </xdr:nvCxnSpPr>
      <xdr:spPr>
        <a:xfrm>
          <a:off x="19545300" y="6602679"/>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87579</xdr:rowOff>
    </xdr:from>
    <xdr:to>
      <xdr:col>28</xdr:col>
      <xdr:colOff>314325</xdr:colOff>
      <xdr:row>38</xdr:row>
      <xdr:rowOff>139700</xdr:rowOff>
    </xdr:to>
    <xdr:cxnSp macro="">
      <xdr:nvCxnSpPr>
        <xdr:cNvPr id="753" name="直線コネクタ 752"/>
        <xdr:cNvCxnSpPr/>
      </xdr:nvCxnSpPr>
      <xdr:spPr>
        <a:xfrm flipV="1">
          <a:off x="18656300" y="6602679"/>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36779</xdr:rowOff>
    </xdr:from>
    <xdr:to>
      <xdr:col>28</xdr:col>
      <xdr:colOff>365125</xdr:colOff>
      <xdr:row>38</xdr:row>
      <xdr:rowOff>138379</xdr:rowOff>
    </xdr:to>
    <xdr:sp macro="" textlink="">
      <xdr:nvSpPr>
        <xdr:cNvPr id="769" name="円/楕円 768"/>
        <xdr:cNvSpPr/>
      </xdr:nvSpPr>
      <xdr:spPr>
        <a:xfrm>
          <a:off x="19494500" y="655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129506</xdr:rowOff>
    </xdr:from>
    <xdr:ext cx="378565" cy="259045"/>
    <xdr:sp macro="" textlink="">
      <xdr:nvSpPr>
        <xdr:cNvPr id="770" name="テキスト ボックス 769"/>
        <xdr:cNvSpPr txBox="1"/>
      </xdr:nvSpPr>
      <xdr:spPr>
        <a:xfrm>
          <a:off x="19356017" y="6644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15,592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決算）、住民一人当たりにして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446,008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そのうち教育費は、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 </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79,532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円となっており、全体の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17.8</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 </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18.6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を占めている。</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類似団体で比較し高くなっている要因として、教育支援員や加配教員の配置など、ハード整備のみならず教育施策を重点的に取り組んできたことがあげられる。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岐阜県本巣市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mn-lt"/>
              <a:ea typeface="+mn-ea"/>
              <a:cs typeface="+mn-cs"/>
            </a:rPr>
            <a:t>　財政調整基金</a:t>
          </a:r>
          <a:r>
            <a:rPr kumimoji="1" lang="ja-JP" altLang="en-US" sz="1300" b="0" i="0" baseline="0">
              <a:solidFill>
                <a:schemeClr val="dk1"/>
              </a:solidFill>
              <a:effectLst/>
              <a:latin typeface="+mn-lt"/>
              <a:ea typeface="+mn-ea"/>
              <a:cs typeface="+mn-cs"/>
            </a:rPr>
            <a:t>は、平成</a:t>
          </a:r>
          <a:r>
            <a:rPr kumimoji="1" lang="en-US" altLang="ja-JP" sz="1300" b="0" i="0" baseline="0">
              <a:solidFill>
                <a:schemeClr val="dk1"/>
              </a:solidFill>
              <a:effectLst/>
              <a:latin typeface="+mn-lt"/>
              <a:ea typeface="+mn-ea"/>
              <a:cs typeface="+mn-cs"/>
            </a:rPr>
            <a:t>28</a:t>
          </a:r>
          <a:r>
            <a:rPr kumimoji="1" lang="ja-JP" altLang="en-US" sz="1300" b="0" i="0" baseline="0">
              <a:solidFill>
                <a:schemeClr val="dk1"/>
              </a:solidFill>
              <a:effectLst/>
              <a:latin typeface="+mn-lt"/>
              <a:ea typeface="+mn-ea"/>
              <a:cs typeface="+mn-cs"/>
            </a:rPr>
            <a:t>年度に</a:t>
          </a:r>
          <a:r>
            <a:rPr kumimoji="1" lang="en-US" altLang="ja-JP" sz="1300" b="0" i="0" baseline="0">
              <a:solidFill>
                <a:schemeClr val="dk1"/>
              </a:solidFill>
              <a:effectLst/>
              <a:latin typeface="+mn-lt"/>
              <a:ea typeface="+mn-ea"/>
              <a:cs typeface="+mn-cs"/>
            </a:rPr>
            <a:t>30</a:t>
          </a:r>
          <a:r>
            <a:rPr kumimoji="1" lang="ja-JP" altLang="en-US" sz="1300" b="0" i="0" baseline="0">
              <a:solidFill>
                <a:schemeClr val="dk1"/>
              </a:solidFill>
              <a:effectLst/>
              <a:latin typeface="+mn-lt"/>
              <a:ea typeface="+mn-ea"/>
              <a:cs typeface="+mn-cs"/>
            </a:rPr>
            <a:t>百万円を積み立て、</a:t>
          </a:r>
          <a:r>
            <a:rPr kumimoji="1" lang="en-US" altLang="ja-JP" sz="1300" b="0" i="0" baseline="0">
              <a:solidFill>
                <a:schemeClr val="dk1"/>
              </a:solidFill>
              <a:effectLst/>
              <a:latin typeface="+mn-lt"/>
              <a:ea typeface="+mn-ea"/>
              <a:cs typeface="+mn-cs"/>
            </a:rPr>
            <a:t>730</a:t>
          </a:r>
          <a:r>
            <a:rPr kumimoji="1" lang="ja-JP" altLang="en-US" sz="1300" b="0" i="0" baseline="0">
              <a:solidFill>
                <a:schemeClr val="dk1"/>
              </a:solidFill>
              <a:effectLst/>
              <a:latin typeface="+mn-lt"/>
              <a:ea typeface="+mn-ea"/>
              <a:cs typeface="+mn-cs"/>
            </a:rPr>
            <a:t>百万円を取り崩した結果、平成</a:t>
          </a:r>
          <a:r>
            <a:rPr kumimoji="1" lang="en-US" altLang="ja-JP" sz="1300" b="0" i="0" baseline="0">
              <a:solidFill>
                <a:schemeClr val="dk1"/>
              </a:solidFill>
              <a:effectLst/>
              <a:latin typeface="+mn-lt"/>
              <a:ea typeface="+mn-ea"/>
              <a:cs typeface="+mn-cs"/>
            </a:rPr>
            <a:t>28</a:t>
          </a:r>
          <a:r>
            <a:rPr kumimoji="1" lang="ja-JP" altLang="en-US" sz="1300" b="0" i="0" baseline="0">
              <a:solidFill>
                <a:schemeClr val="dk1"/>
              </a:solidFill>
              <a:effectLst/>
              <a:latin typeface="+mn-lt"/>
              <a:ea typeface="+mn-ea"/>
              <a:cs typeface="+mn-cs"/>
            </a:rPr>
            <a:t>年度末残高は前年度比</a:t>
          </a:r>
          <a:r>
            <a:rPr kumimoji="1" lang="en-US" altLang="ja-JP" sz="1300" b="0" i="0" baseline="0">
              <a:solidFill>
                <a:schemeClr val="dk1"/>
              </a:solidFill>
              <a:effectLst/>
              <a:latin typeface="+mn-lt"/>
              <a:ea typeface="+mn-ea"/>
              <a:cs typeface="+mn-cs"/>
            </a:rPr>
            <a:t>700</a:t>
          </a:r>
          <a:r>
            <a:rPr kumimoji="1" lang="ja-JP" altLang="en-US" sz="1300" b="0" i="0" baseline="0">
              <a:solidFill>
                <a:schemeClr val="dk1"/>
              </a:solidFill>
              <a:effectLst/>
              <a:latin typeface="+mn-lt"/>
              <a:ea typeface="+mn-ea"/>
              <a:cs typeface="+mn-cs"/>
            </a:rPr>
            <a:t>百万円減の</a:t>
          </a:r>
          <a:r>
            <a:rPr kumimoji="1" lang="en-US" altLang="ja-JP" sz="1300" b="0" i="0" baseline="0">
              <a:solidFill>
                <a:schemeClr val="dk1"/>
              </a:solidFill>
              <a:effectLst/>
              <a:latin typeface="+mn-lt"/>
              <a:ea typeface="+mn-ea"/>
              <a:cs typeface="+mn-cs"/>
            </a:rPr>
            <a:t>4,263</a:t>
          </a:r>
          <a:r>
            <a:rPr kumimoji="1" lang="ja-JP" altLang="en-US" sz="1300" b="0" i="0" baseline="0">
              <a:solidFill>
                <a:schemeClr val="dk1"/>
              </a:solidFill>
              <a:effectLst/>
              <a:latin typeface="+mn-lt"/>
              <a:ea typeface="+mn-ea"/>
              <a:cs typeface="+mn-cs"/>
            </a:rPr>
            <a:t>百万円となり、標準財政規模比で</a:t>
          </a:r>
          <a:r>
            <a:rPr kumimoji="1" lang="en-US" altLang="ja-JP" sz="1300" b="0" i="0" baseline="0">
              <a:solidFill>
                <a:schemeClr val="dk1"/>
              </a:solidFill>
              <a:effectLst/>
              <a:latin typeface="+mn-lt"/>
              <a:ea typeface="+mn-ea"/>
              <a:cs typeface="+mn-cs"/>
            </a:rPr>
            <a:t>6.05</a:t>
          </a:r>
          <a:r>
            <a:rPr kumimoji="1" lang="ja-JP" altLang="en-US" sz="1300" b="0" i="0" baseline="0">
              <a:solidFill>
                <a:schemeClr val="dk1"/>
              </a:solidFill>
              <a:effectLst/>
              <a:latin typeface="+mn-lt"/>
              <a:ea typeface="+mn-ea"/>
              <a:cs typeface="+mn-cs"/>
            </a:rPr>
            <a:t>ポイント減となった。</a:t>
          </a:r>
          <a:r>
            <a:rPr kumimoji="1" lang="ja-JP" altLang="ja-JP" sz="1300" b="0" i="0" baseline="0">
              <a:solidFill>
                <a:schemeClr val="dk1"/>
              </a:solidFill>
              <a:effectLst/>
              <a:latin typeface="+mn-lt"/>
              <a:ea typeface="+mn-ea"/>
              <a:cs typeface="+mn-cs"/>
            </a:rPr>
            <a:t>実質収支額は、</a:t>
          </a:r>
          <a:r>
            <a:rPr kumimoji="1" lang="ja-JP" altLang="en-US" sz="1300" b="0" i="0" baseline="0">
              <a:solidFill>
                <a:schemeClr val="dk1"/>
              </a:solidFill>
              <a:effectLst/>
              <a:latin typeface="+mn-lt"/>
              <a:ea typeface="+mn-ea"/>
              <a:cs typeface="+mn-cs"/>
            </a:rPr>
            <a:t>対前年度比</a:t>
          </a:r>
          <a:r>
            <a:rPr kumimoji="1" lang="en-US" altLang="ja-JP" sz="1300" b="0" i="0" baseline="0">
              <a:solidFill>
                <a:schemeClr val="dk1"/>
              </a:solidFill>
              <a:effectLst/>
              <a:latin typeface="+mn-lt"/>
              <a:ea typeface="+mn-ea"/>
              <a:cs typeface="+mn-cs"/>
            </a:rPr>
            <a:t>181</a:t>
          </a:r>
          <a:r>
            <a:rPr kumimoji="1" lang="ja-JP" altLang="en-US" sz="1300" b="0" i="0" baseline="0">
              <a:solidFill>
                <a:schemeClr val="dk1"/>
              </a:solidFill>
              <a:effectLst/>
              <a:latin typeface="+mn-lt"/>
              <a:ea typeface="+mn-ea"/>
              <a:cs typeface="+mn-cs"/>
            </a:rPr>
            <a:t>百万円減</a:t>
          </a:r>
          <a:r>
            <a:rPr kumimoji="1" lang="ja-JP" altLang="ja-JP" sz="1300" b="0" i="0" baseline="0">
              <a:solidFill>
                <a:schemeClr val="dk1"/>
              </a:solidFill>
              <a:effectLst/>
              <a:latin typeface="+mn-lt"/>
              <a:ea typeface="+mn-ea"/>
              <a:cs typeface="+mn-cs"/>
            </a:rPr>
            <a:t>の</a:t>
          </a:r>
          <a:r>
            <a:rPr kumimoji="1" lang="en-US" altLang="ja-JP" sz="1300" b="0" i="0" baseline="0">
              <a:solidFill>
                <a:schemeClr val="dk1"/>
              </a:solidFill>
              <a:effectLst/>
              <a:latin typeface="+mn-lt"/>
              <a:ea typeface="+mn-ea"/>
              <a:cs typeface="+mn-cs"/>
            </a:rPr>
            <a:t>705</a:t>
          </a:r>
          <a:r>
            <a:rPr kumimoji="1" lang="ja-JP" altLang="en-US" sz="1300" b="0" i="0" baseline="0">
              <a:solidFill>
                <a:schemeClr val="dk1"/>
              </a:solidFill>
              <a:effectLst/>
              <a:latin typeface="+mn-lt"/>
              <a:ea typeface="+mn-ea"/>
              <a:cs typeface="+mn-cs"/>
            </a:rPr>
            <a:t>百万円となり、</a:t>
          </a:r>
          <a:r>
            <a:rPr kumimoji="1" lang="ja-JP" altLang="ja-JP" sz="1300" b="0" i="0" baseline="0">
              <a:solidFill>
                <a:schemeClr val="dk1"/>
              </a:solidFill>
              <a:effectLst/>
              <a:latin typeface="+mn-lt"/>
              <a:ea typeface="+mn-ea"/>
              <a:cs typeface="+mn-cs"/>
            </a:rPr>
            <a:t>標準財政規模に占める割合では</a:t>
          </a:r>
          <a:r>
            <a:rPr kumimoji="1" lang="en-US" altLang="ja-JP" sz="1300" b="0" i="0" baseline="0">
              <a:solidFill>
                <a:schemeClr val="dk1"/>
              </a:solidFill>
              <a:effectLst/>
              <a:latin typeface="+mn-lt"/>
              <a:ea typeface="+mn-ea"/>
              <a:cs typeface="+mn-cs"/>
            </a:rPr>
            <a:t>1.61</a:t>
          </a:r>
          <a:r>
            <a:rPr kumimoji="1" lang="ja-JP" altLang="ja-JP" sz="1300" b="0" i="0" baseline="0">
              <a:solidFill>
                <a:schemeClr val="dk1"/>
              </a:solidFill>
              <a:effectLst/>
              <a:latin typeface="+mn-lt"/>
              <a:ea typeface="+mn-ea"/>
              <a:cs typeface="+mn-cs"/>
            </a:rPr>
            <a:t>ポイントの</a:t>
          </a:r>
          <a:r>
            <a:rPr kumimoji="1" lang="ja-JP" altLang="en-US" sz="1300" b="0" i="0" baseline="0">
              <a:solidFill>
                <a:schemeClr val="dk1"/>
              </a:solidFill>
              <a:effectLst/>
              <a:latin typeface="+mn-lt"/>
              <a:ea typeface="+mn-ea"/>
              <a:cs typeface="+mn-cs"/>
            </a:rPr>
            <a:t>減</a:t>
          </a:r>
          <a:r>
            <a:rPr kumimoji="1" lang="ja-JP" altLang="ja-JP" sz="1300" b="0" i="0" baseline="0">
              <a:solidFill>
                <a:schemeClr val="dk1"/>
              </a:solidFill>
              <a:effectLst/>
              <a:latin typeface="+mn-lt"/>
              <a:ea typeface="+mn-ea"/>
              <a:cs typeface="+mn-cs"/>
            </a:rPr>
            <a:t>となっ</a:t>
          </a:r>
          <a:r>
            <a:rPr kumimoji="1" lang="ja-JP" altLang="en-US" sz="1300" b="0" i="0" baseline="0">
              <a:solidFill>
                <a:schemeClr val="dk1"/>
              </a:solidFill>
              <a:effectLst/>
              <a:latin typeface="+mn-lt"/>
              <a:ea typeface="+mn-ea"/>
              <a:cs typeface="+mn-cs"/>
            </a:rPr>
            <a:t>た</a:t>
          </a:r>
          <a:r>
            <a:rPr kumimoji="1" lang="ja-JP" altLang="ja-JP" sz="1300" b="0" i="0" baseline="0">
              <a:solidFill>
                <a:schemeClr val="dk1"/>
              </a:solidFill>
              <a:effectLst/>
              <a:latin typeface="+mn-lt"/>
              <a:ea typeface="+mn-ea"/>
              <a:cs typeface="+mn-cs"/>
            </a:rPr>
            <a:t>。</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岐阜県本巣市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連結実質</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収支については、全会計で実質収支</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もしくは黒字となった。</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全会計が赤字額なしで推移している</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ことから</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、今後も継続するよう努める。</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V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17146953</v>
      </c>
      <c r="BO4" s="381"/>
      <c r="BP4" s="381"/>
      <c r="BQ4" s="381"/>
      <c r="BR4" s="381"/>
      <c r="BS4" s="381"/>
      <c r="BT4" s="381"/>
      <c r="BU4" s="382"/>
      <c r="BV4" s="380">
        <v>16008005</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6.6</v>
      </c>
      <c r="CU4" s="387"/>
      <c r="CV4" s="387"/>
      <c r="CW4" s="387"/>
      <c r="CX4" s="387"/>
      <c r="CY4" s="387"/>
      <c r="CZ4" s="387"/>
      <c r="DA4" s="388"/>
      <c r="DB4" s="386">
        <v>8.1999999999999993</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15592434</v>
      </c>
      <c r="BO5" s="418"/>
      <c r="BP5" s="418"/>
      <c r="BQ5" s="418"/>
      <c r="BR5" s="418"/>
      <c r="BS5" s="418"/>
      <c r="BT5" s="418"/>
      <c r="BU5" s="419"/>
      <c r="BV5" s="417">
        <v>14978496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82.5</v>
      </c>
      <c r="CU5" s="415"/>
      <c r="CV5" s="415"/>
      <c r="CW5" s="415"/>
      <c r="CX5" s="415"/>
      <c r="CY5" s="415"/>
      <c r="CZ5" s="415"/>
      <c r="DA5" s="416"/>
      <c r="DB5" s="414">
        <v>79.599999999999994</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1554519</v>
      </c>
      <c r="BO6" s="418"/>
      <c r="BP6" s="418"/>
      <c r="BQ6" s="418"/>
      <c r="BR6" s="418"/>
      <c r="BS6" s="418"/>
      <c r="BT6" s="418"/>
      <c r="BU6" s="419"/>
      <c r="BV6" s="417">
        <v>1029509</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87.4</v>
      </c>
      <c r="CU6" s="455"/>
      <c r="CV6" s="455"/>
      <c r="CW6" s="455"/>
      <c r="CX6" s="455"/>
      <c r="CY6" s="455"/>
      <c r="CZ6" s="455"/>
      <c r="DA6" s="456"/>
      <c r="DB6" s="454">
        <v>85.5</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849676</v>
      </c>
      <c r="BO7" s="418"/>
      <c r="BP7" s="418"/>
      <c r="BQ7" s="418"/>
      <c r="BR7" s="418"/>
      <c r="BS7" s="418"/>
      <c r="BT7" s="418"/>
      <c r="BU7" s="419"/>
      <c r="BV7" s="417">
        <v>143346</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10664090</v>
      </c>
      <c r="CU7" s="418"/>
      <c r="CV7" s="418"/>
      <c r="CW7" s="418"/>
      <c r="CX7" s="418"/>
      <c r="CY7" s="418"/>
      <c r="CZ7" s="418"/>
      <c r="DA7" s="419"/>
      <c r="DB7" s="417">
        <v>10783212</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704843</v>
      </c>
      <c r="BO8" s="418"/>
      <c r="BP8" s="418"/>
      <c r="BQ8" s="418"/>
      <c r="BR8" s="418"/>
      <c r="BS8" s="418"/>
      <c r="BT8" s="418"/>
      <c r="BU8" s="419"/>
      <c r="BV8" s="417">
        <v>886163</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0.63</v>
      </c>
      <c r="CU8" s="458"/>
      <c r="CV8" s="458"/>
      <c r="CW8" s="458"/>
      <c r="CX8" s="458"/>
      <c r="CY8" s="458"/>
      <c r="CZ8" s="458"/>
      <c r="DA8" s="459"/>
      <c r="DB8" s="457">
        <v>0.65</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33995</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-181320</v>
      </c>
      <c r="BO9" s="418"/>
      <c r="BP9" s="418"/>
      <c r="BQ9" s="418"/>
      <c r="BR9" s="418"/>
      <c r="BS9" s="418"/>
      <c r="BT9" s="418"/>
      <c r="BU9" s="419"/>
      <c r="BV9" s="417">
        <v>53751</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9.6999999999999993</v>
      </c>
      <c r="CU9" s="415"/>
      <c r="CV9" s="415"/>
      <c r="CW9" s="415"/>
      <c r="CX9" s="415"/>
      <c r="CY9" s="415"/>
      <c r="CZ9" s="415"/>
      <c r="DA9" s="416"/>
      <c r="DB9" s="414">
        <v>8.8000000000000007</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35047</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30000</v>
      </c>
      <c r="BO10" s="418"/>
      <c r="BP10" s="418"/>
      <c r="BQ10" s="418"/>
      <c r="BR10" s="418"/>
      <c r="BS10" s="418"/>
      <c r="BT10" s="418"/>
      <c r="BU10" s="419"/>
      <c r="BV10" s="417">
        <v>50000</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100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34960</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730000</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34439</v>
      </c>
      <c r="S13" s="499"/>
      <c r="T13" s="499"/>
      <c r="U13" s="499"/>
      <c r="V13" s="500"/>
      <c r="W13" s="433" t="s">
        <v>124</v>
      </c>
      <c r="X13" s="434"/>
      <c r="Y13" s="434"/>
      <c r="Z13" s="434"/>
      <c r="AA13" s="434"/>
      <c r="AB13" s="424"/>
      <c r="AC13" s="468">
        <v>1316</v>
      </c>
      <c r="AD13" s="469"/>
      <c r="AE13" s="469"/>
      <c r="AF13" s="469"/>
      <c r="AG13" s="508"/>
      <c r="AH13" s="468">
        <v>1346</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-881320</v>
      </c>
      <c r="BO13" s="418"/>
      <c r="BP13" s="418"/>
      <c r="BQ13" s="418"/>
      <c r="BR13" s="418"/>
      <c r="BS13" s="418"/>
      <c r="BT13" s="418"/>
      <c r="BU13" s="419"/>
      <c r="BV13" s="417">
        <v>103751</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4.7</v>
      </c>
      <c r="CU13" s="415"/>
      <c r="CV13" s="415"/>
      <c r="CW13" s="415"/>
      <c r="CX13" s="415"/>
      <c r="CY13" s="415"/>
      <c r="CZ13" s="415"/>
      <c r="DA13" s="416"/>
      <c r="DB13" s="414">
        <v>4.2</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35175</v>
      </c>
      <c r="S14" s="499"/>
      <c r="T14" s="499"/>
      <c r="U14" s="499"/>
      <c r="V14" s="500"/>
      <c r="W14" s="407"/>
      <c r="X14" s="408"/>
      <c r="Y14" s="408"/>
      <c r="Z14" s="408"/>
      <c r="AA14" s="408"/>
      <c r="AB14" s="397"/>
      <c r="AC14" s="501">
        <v>8</v>
      </c>
      <c r="AD14" s="502"/>
      <c r="AE14" s="502"/>
      <c r="AF14" s="502"/>
      <c r="AG14" s="503"/>
      <c r="AH14" s="501">
        <v>8.1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27.8</v>
      </c>
      <c r="CU14" s="513"/>
      <c r="CV14" s="513"/>
      <c r="CW14" s="513"/>
      <c r="CX14" s="513"/>
      <c r="CY14" s="513"/>
      <c r="CZ14" s="513"/>
      <c r="DA14" s="514"/>
      <c r="DB14" s="512">
        <v>28.6</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34707</v>
      </c>
      <c r="S15" s="499"/>
      <c r="T15" s="499"/>
      <c r="U15" s="499"/>
      <c r="V15" s="500"/>
      <c r="W15" s="433" t="s">
        <v>131</v>
      </c>
      <c r="X15" s="434"/>
      <c r="Y15" s="434"/>
      <c r="Z15" s="434"/>
      <c r="AA15" s="434"/>
      <c r="AB15" s="424"/>
      <c r="AC15" s="468">
        <v>5013</v>
      </c>
      <c r="AD15" s="469"/>
      <c r="AE15" s="469"/>
      <c r="AF15" s="469"/>
      <c r="AG15" s="508"/>
      <c r="AH15" s="468">
        <v>5327</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4831272</v>
      </c>
      <c r="BO15" s="381"/>
      <c r="BP15" s="381"/>
      <c r="BQ15" s="381"/>
      <c r="BR15" s="381"/>
      <c r="BS15" s="381"/>
      <c r="BT15" s="381"/>
      <c r="BU15" s="382"/>
      <c r="BV15" s="380">
        <v>4782176</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30.4</v>
      </c>
      <c r="AD16" s="502"/>
      <c r="AE16" s="502"/>
      <c r="AF16" s="502"/>
      <c r="AG16" s="503"/>
      <c r="AH16" s="501">
        <v>31.9</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8102868</v>
      </c>
      <c r="BO16" s="418"/>
      <c r="BP16" s="418"/>
      <c r="BQ16" s="418"/>
      <c r="BR16" s="418"/>
      <c r="BS16" s="418"/>
      <c r="BT16" s="418"/>
      <c r="BU16" s="419"/>
      <c r="BV16" s="417">
        <v>7647962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10153</v>
      </c>
      <c r="AD17" s="469"/>
      <c r="AE17" s="469"/>
      <c r="AF17" s="469"/>
      <c r="AG17" s="508"/>
      <c r="AH17" s="468">
        <v>10013</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6168069</v>
      </c>
      <c r="BO17" s="418"/>
      <c r="BP17" s="418"/>
      <c r="BQ17" s="418"/>
      <c r="BR17" s="418"/>
      <c r="BS17" s="418"/>
      <c r="BT17" s="418"/>
      <c r="BU17" s="419"/>
      <c r="BV17" s="417">
        <v>6109444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374.65</v>
      </c>
      <c r="M18" s="530"/>
      <c r="N18" s="530"/>
      <c r="O18" s="530"/>
      <c r="P18" s="530"/>
      <c r="Q18" s="530"/>
      <c r="R18" s="531"/>
      <c r="S18" s="531"/>
      <c r="T18" s="531"/>
      <c r="U18" s="531"/>
      <c r="V18" s="532"/>
      <c r="W18" s="435"/>
      <c r="X18" s="436"/>
      <c r="Y18" s="436"/>
      <c r="Z18" s="436"/>
      <c r="AA18" s="436"/>
      <c r="AB18" s="427"/>
      <c r="AC18" s="533">
        <v>61.6</v>
      </c>
      <c r="AD18" s="534"/>
      <c r="AE18" s="534"/>
      <c r="AF18" s="534"/>
      <c r="AG18" s="535"/>
      <c r="AH18" s="533">
        <v>60</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8900582</v>
      </c>
      <c r="BO18" s="418"/>
      <c r="BP18" s="418"/>
      <c r="BQ18" s="418"/>
      <c r="BR18" s="418"/>
      <c r="BS18" s="418"/>
      <c r="BT18" s="418"/>
      <c r="BU18" s="419"/>
      <c r="BV18" s="417">
        <v>8657903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91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12959311</v>
      </c>
      <c r="BO19" s="418"/>
      <c r="BP19" s="418"/>
      <c r="BQ19" s="418"/>
      <c r="BR19" s="418"/>
      <c r="BS19" s="418"/>
      <c r="BT19" s="418"/>
      <c r="BU19" s="419"/>
      <c r="BV19" s="417">
        <v>12325413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11346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16473514</v>
      </c>
      <c r="BO23" s="418"/>
      <c r="BP23" s="418"/>
      <c r="BQ23" s="418"/>
      <c r="BR23" s="418"/>
      <c r="BS23" s="418"/>
      <c r="BT23" s="418"/>
      <c r="BU23" s="419"/>
      <c r="BV23" s="417">
        <v>16209859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8300</v>
      </c>
      <c r="R24" s="469"/>
      <c r="S24" s="469"/>
      <c r="T24" s="469"/>
      <c r="U24" s="469"/>
      <c r="V24" s="508"/>
      <c r="W24" s="563"/>
      <c r="X24" s="551"/>
      <c r="Y24" s="552"/>
      <c r="Z24" s="467" t="s">
        <v>155</v>
      </c>
      <c r="AA24" s="447"/>
      <c r="AB24" s="447"/>
      <c r="AC24" s="447"/>
      <c r="AD24" s="447"/>
      <c r="AE24" s="447"/>
      <c r="AF24" s="447"/>
      <c r="AG24" s="448"/>
      <c r="AH24" s="468">
        <v>225</v>
      </c>
      <c r="AI24" s="469"/>
      <c r="AJ24" s="469"/>
      <c r="AK24" s="469"/>
      <c r="AL24" s="508"/>
      <c r="AM24" s="468">
        <v>671400</v>
      </c>
      <c r="AN24" s="469"/>
      <c r="AO24" s="469"/>
      <c r="AP24" s="469"/>
      <c r="AQ24" s="469"/>
      <c r="AR24" s="508"/>
      <c r="AS24" s="468">
        <v>2984</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13643867</v>
      </c>
      <c r="BO24" s="418"/>
      <c r="BP24" s="418"/>
      <c r="BQ24" s="418"/>
      <c r="BR24" s="418"/>
      <c r="BS24" s="418"/>
      <c r="BT24" s="418"/>
      <c r="BU24" s="419"/>
      <c r="BV24" s="417">
        <v>13124405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6500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660904</v>
      </c>
      <c r="BO25" s="381"/>
      <c r="BP25" s="381"/>
      <c r="BQ25" s="381"/>
      <c r="BR25" s="381"/>
      <c r="BS25" s="381"/>
      <c r="BT25" s="381"/>
      <c r="BU25" s="382"/>
      <c r="BV25" s="380">
        <v>664983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5800</v>
      </c>
      <c r="R26" s="469"/>
      <c r="S26" s="469"/>
      <c r="T26" s="469"/>
      <c r="U26" s="469"/>
      <c r="V26" s="508"/>
      <c r="W26" s="563"/>
      <c r="X26" s="551"/>
      <c r="Y26" s="552"/>
      <c r="Z26" s="467" t="s">
        <v>161</v>
      </c>
      <c r="AA26" s="573"/>
      <c r="AB26" s="573"/>
      <c r="AC26" s="573"/>
      <c r="AD26" s="573"/>
      <c r="AE26" s="573"/>
      <c r="AF26" s="573"/>
      <c r="AG26" s="574"/>
      <c r="AH26" s="468">
        <v>12</v>
      </c>
      <c r="AI26" s="469"/>
      <c r="AJ26" s="469"/>
      <c r="AK26" s="469"/>
      <c r="AL26" s="508"/>
      <c r="AM26" s="468">
        <v>27996</v>
      </c>
      <c r="AN26" s="469"/>
      <c r="AO26" s="469"/>
      <c r="AP26" s="469"/>
      <c r="AQ26" s="469"/>
      <c r="AR26" s="508"/>
      <c r="AS26" s="468">
        <v>2333</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3500</v>
      </c>
      <c r="R27" s="469"/>
      <c r="S27" s="469"/>
      <c r="T27" s="469"/>
      <c r="U27" s="469"/>
      <c r="V27" s="508"/>
      <c r="W27" s="563"/>
      <c r="X27" s="551"/>
      <c r="Y27" s="552"/>
      <c r="Z27" s="467" t="s">
        <v>164</v>
      </c>
      <c r="AA27" s="447"/>
      <c r="AB27" s="447"/>
      <c r="AC27" s="447"/>
      <c r="AD27" s="447"/>
      <c r="AE27" s="447"/>
      <c r="AF27" s="447"/>
      <c r="AG27" s="448"/>
      <c r="AH27" s="468">
        <v>49</v>
      </c>
      <c r="AI27" s="469"/>
      <c r="AJ27" s="469"/>
      <c r="AK27" s="469"/>
      <c r="AL27" s="508"/>
      <c r="AM27" s="468">
        <v>124558</v>
      </c>
      <c r="AN27" s="469"/>
      <c r="AO27" s="469"/>
      <c r="AP27" s="469"/>
      <c r="AQ27" s="469"/>
      <c r="AR27" s="508"/>
      <c r="AS27" s="468">
        <v>2542</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3000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4263430</v>
      </c>
      <c r="BO28" s="381"/>
      <c r="BP28" s="381"/>
      <c r="BQ28" s="381"/>
      <c r="BR28" s="381"/>
      <c r="BS28" s="381"/>
      <c r="BT28" s="381"/>
      <c r="BU28" s="382"/>
      <c r="BV28" s="380">
        <v>4963430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16</v>
      </c>
      <c r="M29" s="469"/>
      <c r="N29" s="469"/>
      <c r="O29" s="469"/>
      <c r="P29" s="508"/>
      <c r="Q29" s="468">
        <v>2700</v>
      </c>
      <c r="R29" s="469"/>
      <c r="S29" s="469"/>
      <c r="T29" s="469"/>
      <c r="U29" s="469"/>
      <c r="V29" s="508"/>
      <c r="W29" s="564"/>
      <c r="X29" s="565"/>
      <c r="Y29" s="566"/>
      <c r="Z29" s="467" t="s">
        <v>171</v>
      </c>
      <c r="AA29" s="447"/>
      <c r="AB29" s="447"/>
      <c r="AC29" s="447"/>
      <c r="AD29" s="447"/>
      <c r="AE29" s="447"/>
      <c r="AF29" s="447"/>
      <c r="AG29" s="448"/>
      <c r="AH29" s="468">
        <v>274</v>
      </c>
      <c r="AI29" s="469"/>
      <c r="AJ29" s="469"/>
      <c r="AK29" s="469"/>
      <c r="AL29" s="508"/>
      <c r="AM29" s="468">
        <v>795958</v>
      </c>
      <c r="AN29" s="469"/>
      <c r="AO29" s="469"/>
      <c r="AP29" s="469"/>
      <c r="AQ29" s="469"/>
      <c r="AR29" s="508"/>
      <c r="AS29" s="468">
        <v>2905</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362681</v>
      </c>
      <c r="BO29" s="418"/>
      <c r="BP29" s="418"/>
      <c r="BQ29" s="418"/>
      <c r="BR29" s="418"/>
      <c r="BS29" s="418"/>
      <c r="BT29" s="418"/>
      <c r="BU29" s="419"/>
      <c r="BV29" s="417">
        <v>361181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96.1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3131483</v>
      </c>
      <c r="BO30" s="587"/>
      <c r="BP30" s="587"/>
      <c r="BQ30" s="587"/>
      <c r="BR30" s="587"/>
      <c r="BS30" s="587"/>
      <c r="BT30" s="587"/>
      <c r="BU30" s="588"/>
      <c r="BV30" s="586">
        <v>3246873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国民健康保険特別会計（事業勘定）</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農業集落排水事業特別会計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西濃環境整備組合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もとす振興公社
（旧　織部の里もとす）</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国民健康保険特別会計（施設勘定）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公共下水道特別会計</v>
      </c>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本巣消防事務組合</v>
      </c>
      <c r="BZ35" s="599"/>
      <c r="CA35" s="599"/>
      <c r="CB35" s="599"/>
      <c r="CC35" s="599"/>
      <c r="CD35" s="599"/>
      <c r="CE35" s="599"/>
      <c r="CF35" s="599"/>
      <c r="CG35" s="599"/>
      <c r="CH35" s="599"/>
      <c r="CI35" s="599"/>
      <c r="CJ35" s="599"/>
      <c r="CK35" s="599"/>
      <c r="CL35" s="599"/>
      <c r="CM35" s="599"/>
      <c r="CN35" s="167"/>
      <c r="CO35" s="598">
        <f t="shared" ref="CO35:CO43" si="3">IF(CQ35="","",CO34+1)</f>
        <v>19</v>
      </c>
      <c r="CP35" s="598"/>
      <c r="CQ35" s="599" t="str">
        <f>IF('各会計、関係団体の財政状況及び健全化判断比率'!BS8="","",'各会計、関係団体の財政状況及び健全化判断比率'!BS8)</f>
        <v>本巣市土地開発公社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もとす広域連合（一般会計）</v>
      </c>
      <c r="BZ36" s="599"/>
      <c r="CA36" s="599"/>
      <c r="CB36" s="599"/>
      <c r="CC36" s="599"/>
      <c r="CD36" s="599"/>
      <c r="CE36" s="599"/>
      <c r="CF36" s="599"/>
      <c r="CG36" s="599"/>
      <c r="CH36" s="599"/>
      <c r="CI36" s="599"/>
      <c r="CJ36" s="599"/>
      <c r="CK36" s="599"/>
      <c r="CL36" s="599"/>
      <c r="CM36" s="599"/>
      <c r="CN36" s="167"/>
      <c r="CO36" s="598">
        <f t="shared" si="3"/>
        <v>20</v>
      </c>
      <c r="CP36" s="598"/>
      <c r="CQ36" s="599" t="str">
        <f>IF('各会計、関係団体の財政状況及び健全化判断比率'!BS9="","",'各会計、関係団体の財政状況及び健全化判断比率'!BS9)</f>
        <v>樽見鉄道</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もとす広域連合（老人福祉施設特別会計）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もとす広域連合（介護保険特別会計）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岐阜県市町村会館組合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岐阜地域児童発達支援センター組合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岐阜県市町村職員退職手当組合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岐阜県後期高齢者医療広域連合（一般会計）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17</v>
      </c>
      <c r="BX43" s="598"/>
      <c r="BY43" s="599" t="str">
        <f>IF('各会計、関係団体の財政状況及び健全化判断比率'!B77="","",'各会計、関係団体の財政状況及び健全化判断比率'!B77)</f>
        <v>岐阜県後期高齢者医療広域連合（特別会計）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7" t="s">
        <v>527</v>
      </c>
      <c r="D34" s="1187"/>
      <c r="E34" s="1188"/>
      <c r="F34" s="32">
        <v>4.91</v>
      </c>
      <c r="G34" s="33">
        <v>5.5</v>
      </c>
      <c r="H34" s="33">
        <v>6.3</v>
      </c>
      <c r="I34" s="33">
        <v>6.98</v>
      </c>
      <c r="J34" s="34">
        <v>7.87</v>
      </c>
      <c r="K34" s="22"/>
      <c r="L34" s="22"/>
      <c r="M34" s="22"/>
      <c r="N34" s="22"/>
      <c r="O34" s="22"/>
      <c r="P34" s="22"/>
    </row>
    <row r="35" spans="1:16" ht="39" customHeight="1">
      <c r="A35" s="22"/>
      <c r="B35" s="35"/>
      <c r="C35" s="1181" t="s">
        <v>528</v>
      </c>
      <c r="D35" s="1182"/>
      <c r="E35" s="1183"/>
      <c r="F35" s="36">
        <v>5.8</v>
      </c>
      <c r="G35" s="37">
        <v>4.8600000000000003</v>
      </c>
      <c r="H35" s="37">
        <v>7.67</v>
      </c>
      <c r="I35" s="37">
        <v>8.2100000000000009</v>
      </c>
      <c r="J35" s="38">
        <v>6.6</v>
      </c>
      <c r="K35" s="22"/>
      <c r="L35" s="22"/>
      <c r="M35" s="22"/>
      <c r="N35" s="22"/>
      <c r="O35" s="22"/>
      <c r="P35" s="22"/>
    </row>
    <row r="36" spans="1:16" ht="39" customHeight="1">
      <c r="A36" s="22"/>
      <c r="B36" s="35"/>
      <c r="C36" s="1181" t="s">
        <v>529</v>
      </c>
      <c r="D36" s="1182"/>
      <c r="E36" s="1183"/>
      <c r="F36" s="36">
        <v>3.54</v>
      </c>
      <c r="G36" s="37">
        <v>2.36</v>
      </c>
      <c r="H36" s="37">
        <v>1.76</v>
      </c>
      <c r="I36" s="37">
        <v>1.83</v>
      </c>
      <c r="J36" s="38">
        <v>2.65</v>
      </c>
      <c r="K36" s="22"/>
      <c r="L36" s="22"/>
      <c r="M36" s="22"/>
      <c r="N36" s="22"/>
      <c r="O36" s="22"/>
      <c r="P36" s="22"/>
    </row>
    <row r="37" spans="1:16" ht="39" customHeight="1">
      <c r="A37" s="22"/>
      <c r="B37" s="35"/>
      <c r="C37" s="1181" t="s">
        <v>530</v>
      </c>
      <c r="D37" s="1182"/>
      <c r="E37" s="1183"/>
      <c r="F37" s="36">
        <v>0.2</v>
      </c>
      <c r="G37" s="37">
        <v>0.12</v>
      </c>
      <c r="H37" s="37">
        <v>0.14000000000000001</v>
      </c>
      <c r="I37" s="37">
        <v>0.08</v>
      </c>
      <c r="J37" s="38">
        <v>0.2</v>
      </c>
      <c r="K37" s="22"/>
      <c r="L37" s="22"/>
      <c r="M37" s="22"/>
      <c r="N37" s="22"/>
      <c r="O37" s="22"/>
      <c r="P37" s="22"/>
    </row>
    <row r="38" spans="1:16" ht="39" customHeight="1">
      <c r="A38" s="22"/>
      <c r="B38" s="35"/>
      <c r="C38" s="1181" t="s">
        <v>531</v>
      </c>
      <c r="D38" s="1182"/>
      <c r="E38" s="1183"/>
      <c r="F38" s="36">
        <v>0.3</v>
      </c>
      <c r="G38" s="37">
        <v>0.18</v>
      </c>
      <c r="H38" s="37">
        <v>0.13</v>
      </c>
      <c r="I38" s="37">
        <v>0.06</v>
      </c>
      <c r="J38" s="38">
        <v>0.18</v>
      </c>
      <c r="K38" s="22"/>
      <c r="L38" s="22"/>
      <c r="M38" s="22"/>
      <c r="N38" s="22"/>
      <c r="O38" s="22"/>
      <c r="P38" s="22"/>
    </row>
    <row r="39" spans="1:16" ht="39" customHeight="1">
      <c r="A39" s="22"/>
      <c r="B39" s="35"/>
      <c r="C39" s="1181" t="s">
        <v>532</v>
      </c>
      <c r="D39" s="1182"/>
      <c r="E39" s="1183"/>
      <c r="F39" s="36">
        <v>0.12</v>
      </c>
      <c r="G39" s="37">
        <v>0.14000000000000001</v>
      </c>
      <c r="H39" s="37">
        <v>0.16</v>
      </c>
      <c r="I39" s="37">
        <v>0.1</v>
      </c>
      <c r="J39" s="38">
        <v>0.09</v>
      </c>
      <c r="K39" s="22"/>
      <c r="L39" s="22"/>
      <c r="M39" s="22"/>
      <c r="N39" s="22"/>
      <c r="O39" s="22"/>
      <c r="P39" s="22"/>
    </row>
    <row r="40" spans="1:16" ht="39" customHeight="1">
      <c r="A40" s="22"/>
      <c r="B40" s="35"/>
      <c r="C40" s="1181" t="s">
        <v>533</v>
      </c>
      <c r="D40" s="1182"/>
      <c r="E40" s="1183"/>
      <c r="F40" s="36">
        <v>0.03</v>
      </c>
      <c r="G40" s="37">
        <v>0.03</v>
      </c>
      <c r="H40" s="37">
        <v>0.02</v>
      </c>
      <c r="I40" s="37">
        <v>0.01</v>
      </c>
      <c r="J40" s="38">
        <v>0.04</v>
      </c>
      <c r="K40" s="22"/>
      <c r="L40" s="22"/>
      <c r="M40" s="22"/>
      <c r="N40" s="22"/>
      <c r="O40" s="22"/>
      <c r="P40" s="22"/>
    </row>
    <row r="41" spans="1:16" ht="39" customHeight="1">
      <c r="A41" s="22"/>
      <c r="B41" s="35"/>
      <c r="C41" s="1181"/>
      <c r="D41" s="1182"/>
      <c r="E41" s="1183"/>
      <c r="F41" s="36"/>
      <c r="G41" s="37"/>
      <c r="H41" s="37"/>
      <c r="I41" s="37"/>
      <c r="J41" s="38"/>
      <c r="K41" s="22"/>
      <c r="L41" s="22"/>
      <c r="M41" s="22"/>
      <c r="N41" s="22"/>
      <c r="O41" s="22"/>
      <c r="P41" s="22"/>
    </row>
    <row r="42" spans="1:16" ht="39" customHeight="1">
      <c r="A42" s="22"/>
      <c r="B42" s="39"/>
      <c r="C42" s="1181" t="s">
        <v>534</v>
      </c>
      <c r="D42" s="1182"/>
      <c r="E42" s="1183"/>
      <c r="F42" s="36" t="s">
        <v>478</v>
      </c>
      <c r="G42" s="37" t="s">
        <v>478</v>
      </c>
      <c r="H42" s="37" t="s">
        <v>478</v>
      </c>
      <c r="I42" s="37" t="s">
        <v>478</v>
      </c>
      <c r="J42" s="38" t="s">
        <v>478</v>
      </c>
      <c r="K42" s="22"/>
      <c r="L42" s="22"/>
      <c r="M42" s="22"/>
      <c r="N42" s="22"/>
      <c r="O42" s="22"/>
      <c r="P42" s="22"/>
    </row>
    <row r="43" spans="1:16" ht="39" customHeight="1" thickBot="1">
      <c r="A43" s="22"/>
      <c r="B43" s="40"/>
      <c r="C43" s="1184" t="s">
        <v>535</v>
      </c>
      <c r="D43" s="1185"/>
      <c r="E43" s="1186"/>
      <c r="F43" s="41">
        <v>0.16</v>
      </c>
      <c r="G43" s="42">
        <v>0.27</v>
      </c>
      <c r="H43" s="42">
        <v>0.1</v>
      </c>
      <c r="I43" s="42">
        <v>0.28999999999999998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7" t="s">
        <v>11</v>
      </c>
      <c r="C45" s="1198"/>
      <c r="D45" s="58"/>
      <c r="E45" s="1203" t="s">
        <v>12</v>
      </c>
      <c r="F45" s="1203"/>
      <c r="G45" s="1203"/>
      <c r="H45" s="1203"/>
      <c r="I45" s="1203"/>
      <c r="J45" s="1204"/>
      <c r="K45" s="59">
        <v>1070</v>
      </c>
      <c r="L45" s="60">
        <v>1048</v>
      </c>
      <c r="M45" s="60">
        <v>1071</v>
      </c>
      <c r="N45" s="60">
        <v>1120</v>
      </c>
      <c r="O45" s="61">
        <v>1277</v>
      </c>
      <c r="P45" s="48"/>
      <c r="Q45" s="48"/>
      <c r="R45" s="48"/>
      <c r="S45" s="48"/>
      <c r="T45" s="48"/>
      <c r="U45" s="48"/>
    </row>
    <row r="46" spans="1:21" ht="30.75" customHeight="1">
      <c r="A46" s="48"/>
      <c r="B46" s="1199"/>
      <c r="C46" s="1200"/>
      <c r="D46" s="62"/>
      <c r="E46" s="1191" t="s">
        <v>13</v>
      </c>
      <c r="F46" s="1191"/>
      <c r="G46" s="1191"/>
      <c r="H46" s="1191"/>
      <c r="I46" s="1191"/>
      <c r="J46" s="1192"/>
      <c r="K46" s="63" t="s">
        <v>478</v>
      </c>
      <c r="L46" s="64" t="s">
        <v>478</v>
      </c>
      <c r="M46" s="64" t="s">
        <v>478</v>
      </c>
      <c r="N46" s="64" t="s">
        <v>478</v>
      </c>
      <c r="O46" s="65" t="s">
        <v>478</v>
      </c>
      <c r="P46" s="48"/>
      <c r="Q46" s="48"/>
      <c r="R46" s="48"/>
      <c r="S46" s="48"/>
      <c r="T46" s="48"/>
      <c r="U46" s="48"/>
    </row>
    <row r="47" spans="1:21" ht="30.75" customHeight="1">
      <c r="A47" s="48"/>
      <c r="B47" s="1199"/>
      <c r="C47" s="1200"/>
      <c r="D47" s="62"/>
      <c r="E47" s="1191" t="s">
        <v>14</v>
      </c>
      <c r="F47" s="1191"/>
      <c r="G47" s="1191"/>
      <c r="H47" s="1191"/>
      <c r="I47" s="1191"/>
      <c r="J47" s="1192"/>
      <c r="K47" s="63" t="s">
        <v>478</v>
      </c>
      <c r="L47" s="64" t="s">
        <v>478</v>
      </c>
      <c r="M47" s="64" t="s">
        <v>478</v>
      </c>
      <c r="N47" s="64" t="s">
        <v>478</v>
      </c>
      <c r="O47" s="65" t="s">
        <v>478</v>
      </c>
      <c r="P47" s="48"/>
      <c r="Q47" s="48"/>
      <c r="R47" s="48"/>
      <c r="S47" s="48"/>
      <c r="T47" s="48"/>
      <c r="U47" s="48"/>
    </row>
    <row r="48" spans="1:21" ht="30.75" customHeight="1">
      <c r="A48" s="48"/>
      <c r="B48" s="1199"/>
      <c r="C48" s="1200"/>
      <c r="D48" s="62"/>
      <c r="E48" s="1191" t="s">
        <v>15</v>
      </c>
      <c r="F48" s="1191"/>
      <c r="G48" s="1191"/>
      <c r="H48" s="1191"/>
      <c r="I48" s="1191"/>
      <c r="J48" s="1192"/>
      <c r="K48" s="63">
        <v>628</v>
      </c>
      <c r="L48" s="64">
        <v>703</v>
      </c>
      <c r="M48" s="64">
        <v>711</v>
      </c>
      <c r="N48" s="64">
        <v>749</v>
      </c>
      <c r="O48" s="65">
        <v>730</v>
      </c>
      <c r="P48" s="48"/>
      <c r="Q48" s="48"/>
      <c r="R48" s="48"/>
      <c r="S48" s="48"/>
      <c r="T48" s="48"/>
      <c r="U48" s="48"/>
    </row>
    <row r="49" spans="1:21" ht="30.75" customHeight="1">
      <c r="A49" s="48"/>
      <c r="B49" s="1199"/>
      <c r="C49" s="1200"/>
      <c r="D49" s="62"/>
      <c r="E49" s="1191" t="s">
        <v>16</v>
      </c>
      <c r="F49" s="1191"/>
      <c r="G49" s="1191"/>
      <c r="H49" s="1191"/>
      <c r="I49" s="1191"/>
      <c r="J49" s="1192"/>
      <c r="K49" s="63">
        <v>66</v>
      </c>
      <c r="L49" s="64">
        <v>64</v>
      </c>
      <c r="M49" s="64">
        <v>72</v>
      </c>
      <c r="N49" s="64">
        <v>65</v>
      </c>
      <c r="O49" s="65">
        <v>65</v>
      </c>
      <c r="P49" s="48"/>
      <c r="Q49" s="48"/>
      <c r="R49" s="48"/>
      <c r="S49" s="48"/>
      <c r="T49" s="48"/>
      <c r="U49" s="48"/>
    </row>
    <row r="50" spans="1:21" ht="30.75" customHeight="1">
      <c r="A50" s="48"/>
      <c r="B50" s="1199"/>
      <c r="C50" s="1200"/>
      <c r="D50" s="62"/>
      <c r="E50" s="1191" t="s">
        <v>17</v>
      </c>
      <c r="F50" s="1191"/>
      <c r="G50" s="1191"/>
      <c r="H50" s="1191"/>
      <c r="I50" s="1191"/>
      <c r="J50" s="1192"/>
      <c r="K50" s="63">
        <v>13</v>
      </c>
      <c r="L50" s="64">
        <v>13</v>
      </c>
      <c r="M50" s="64">
        <v>13</v>
      </c>
      <c r="N50" s="64">
        <v>12</v>
      </c>
      <c r="O50" s="65">
        <v>4</v>
      </c>
      <c r="P50" s="48"/>
      <c r="Q50" s="48"/>
      <c r="R50" s="48"/>
      <c r="S50" s="48"/>
      <c r="T50" s="48"/>
      <c r="U50" s="48"/>
    </row>
    <row r="51" spans="1:21" ht="30.75" customHeight="1">
      <c r="A51" s="48"/>
      <c r="B51" s="1201"/>
      <c r="C51" s="1202"/>
      <c r="D51" s="66"/>
      <c r="E51" s="1191" t="s">
        <v>18</v>
      </c>
      <c r="F51" s="1191"/>
      <c r="G51" s="1191"/>
      <c r="H51" s="1191"/>
      <c r="I51" s="1191"/>
      <c r="J51" s="1192"/>
      <c r="K51" s="63" t="s">
        <v>478</v>
      </c>
      <c r="L51" s="64" t="s">
        <v>478</v>
      </c>
      <c r="M51" s="64" t="s">
        <v>478</v>
      </c>
      <c r="N51" s="64" t="s">
        <v>478</v>
      </c>
      <c r="O51" s="65" t="s">
        <v>478</v>
      </c>
      <c r="P51" s="48"/>
      <c r="Q51" s="48"/>
      <c r="R51" s="48"/>
      <c r="S51" s="48"/>
      <c r="T51" s="48"/>
      <c r="U51" s="48"/>
    </row>
    <row r="52" spans="1:21" ht="30.75" customHeight="1">
      <c r="A52" s="48"/>
      <c r="B52" s="1189" t="s">
        <v>19</v>
      </c>
      <c r="C52" s="1190"/>
      <c r="D52" s="66"/>
      <c r="E52" s="1191" t="s">
        <v>20</v>
      </c>
      <c r="F52" s="1191"/>
      <c r="G52" s="1191"/>
      <c r="H52" s="1191"/>
      <c r="I52" s="1191"/>
      <c r="J52" s="1192"/>
      <c r="K52" s="63">
        <v>1372</v>
      </c>
      <c r="L52" s="64">
        <v>1419</v>
      </c>
      <c r="M52" s="64">
        <v>1518</v>
      </c>
      <c r="N52" s="64">
        <v>1502</v>
      </c>
      <c r="O52" s="65">
        <v>1542</v>
      </c>
      <c r="P52" s="48"/>
      <c r="Q52" s="48"/>
      <c r="R52" s="48"/>
      <c r="S52" s="48"/>
      <c r="T52" s="48"/>
      <c r="U52" s="48"/>
    </row>
    <row r="53" spans="1:21" ht="30.75" customHeight="1" thickBot="1">
      <c r="A53" s="48"/>
      <c r="B53" s="1193" t="s">
        <v>21</v>
      </c>
      <c r="C53" s="1194"/>
      <c r="D53" s="67"/>
      <c r="E53" s="1195" t="s">
        <v>22</v>
      </c>
      <c r="F53" s="1195"/>
      <c r="G53" s="1195"/>
      <c r="H53" s="1195"/>
      <c r="I53" s="1195"/>
      <c r="J53" s="1196"/>
      <c r="K53" s="68">
        <v>405</v>
      </c>
      <c r="L53" s="69">
        <v>409</v>
      </c>
      <c r="M53" s="69">
        <v>349</v>
      </c>
      <c r="N53" s="69">
        <v>444</v>
      </c>
      <c r="O53" s="70">
        <v>534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05" t="s">
        <v>24</v>
      </c>
      <c r="C41" s="1206"/>
      <c r="D41" s="81"/>
      <c r="E41" s="1211" t="s">
        <v>25</v>
      </c>
      <c r="F41" s="1211"/>
      <c r="G41" s="1211"/>
      <c r="H41" s="1212"/>
      <c r="I41" s="82">
        <v>14868</v>
      </c>
      <c r="J41" s="83">
        <v>15747</v>
      </c>
      <c r="K41" s="83">
        <v>16025</v>
      </c>
      <c r="L41" s="83">
        <v>16221</v>
      </c>
      <c r="M41" s="84">
        <v>16481</v>
      </c>
    </row>
    <row r="42" spans="2:13" ht="27.75" customHeight="1">
      <c r="B42" s="1207"/>
      <c r="C42" s="1208"/>
      <c r="D42" s="85"/>
      <c r="E42" s="1213" t="s">
        <v>26</v>
      </c>
      <c r="F42" s="1213"/>
      <c r="G42" s="1213"/>
      <c r="H42" s="1214"/>
      <c r="I42" s="86">
        <v>944</v>
      </c>
      <c r="J42" s="87">
        <v>937</v>
      </c>
      <c r="K42" s="87">
        <v>748</v>
      </c>
      <c r="L42" s="87">
        <v>738</v>
      </c>
      <c r="M42" s="88">
        <v>734</v>
      </c>
    </row>
    <row r="43" spans="2:13" ht="27.75" customHeight="1">
      <c r="B43" s="1207"/>
      <c r="C43" s="1208"/>
      <c r="D43" s="85"/>
      <c r="E43" s="1213" t="s">
        <v>27</v>
      </c>
      <c r="F43" s="1213"/>
      <c r="G43" s="1213"/>
      <c r="H43" s="1214"/>
      <c r="I43" s="86">
        <v>10769</v>
      </c>
      <c r="J43" s="87">
        <v>10698</v>
      </c>
      <c r="K43" s="87">
        <v>10878</v>
      </c>
      <c r="L43" s="87">
        <v>10869</v>
      </c>
      <c r="M43" s="88">
        <v>9525</v>
      </c>
    </row>
    <row r="44" spans="2:13" ht="27.75" customHeight="1">
      <c r="B44" s="1207"/>
      <c r="C44" s="1208"/>
      <c r="D44" s="85"/>
      <c r="E44" s="1213" t="s">
        <v>28</v>
      </c>
      <c r="F44" s="1213"/>
      <c r="G44" s="1213"/>
      <c r="H44" s="1214"/>
      <c r="I44" s="86">
        <v>491</v>
      </c>
      <c r="J44" s="87">
        <v>424</v>
      </c>
      <c r="K44" s="87">
        <v>373</v>
      </c>
      <c r="L44" s="87">
        <v>436</v>
      </c>
      <c r="M44" s="88">
        <v>512</v>
      </c>
    </row>
    <row r="45" spans="2:13" ht="27.75" customHeight="1">
      <c r="B45" s="1207"/>
      <c r="C45" s="1208"/>
      <c r="D45" s="85"/>
      <c r="E45" s="1213" t="s">
        <v>29</v>
      </c>
      <c r="F45" s="1213"/>
      <c r="G45" s="1213"/>
      <c r="H45" s="1214"/>
      <c r="I45" s="86">
        <v>2240</v>
      </c>
      <c r="J45" s="87">
        <v>2299</v>
      </c>
      <c r="K45" s="87">
        <v>2136</v>
      </c>
      <c r="L45" s="87">
        <v>2224</v>
      </c>
      <c r="M45" s="88">
        <v>2255</v>
      </c>
    </row>
    <row r="46" spans="2:13" ht="27.75" customHeight="1">
      <c r="B46" s="1207"/>
      <c r="C46" s="1208"/>
      <c r="D46" s="89"/>
      <c r="E46" s="1213" t="s">
        <v>30</v>
      </c>
      <c r="F46" s="1213"/>
      <c r="G46" s="1213"/>
      <c r="H46" s="1214"/>
      <c r="I46" s="86" t="s">
        <v>478</v>
      </c>
      <c r="J46" s="87" t="s">
        <v>478</v>
      </c>
      <c r="K46" s="87" t="s">
        <v>478</v>
      </c>
      <c r="L46" s="87" t="s">
        <v>478</v>
      </c>
      <c r="M46" s="88" t="s">
        <v>478</v>
      </c>
    </row>
    <row r="47" spans="2:13" ht="27.75" customHeight="1">
      <c r="B47" s="1207"/>
      <c r="C47" s="1208"/>
      <c r="D47" s="90"/>
      <c r="E47" s="1215" t="s">
        <v>31</v>
      </c>
      <c r="F47" s="1216"/>
      <c r="G47" s="1216"/>
      <c r="H47" s="1217"/>
      <c r="I47" s="86" t="s">
        <v>478</v>
      </c>
      <c r="J47" s="87" t="s">
        <v>478</v>
      </c>
      <c r="K47" s="87" t="s">
        <v>478</v>
      </c>
      <c r="L47" s="87" t="s">
        <v>478</v>
      </c>
      <c r="M47" s="88" t="s">
        <v>478</v>
      </c>
    </row>
    <row r="48" spans="2:13" ht="27.75" customHeight="1">
      <c r="B48" s="1207"/>
      <c r="C48" s="1208"/>
      <c r="D48" s="85"/>
      <c r="E48" s="1213" t="s">
        <v>32</v>
      </c>
      <c r="F48" s="1213"/>
      <c r="G48" s="1213"/>
      <c r="H48" s="1214"/>
      <c r="I48" s="86" t="s">
        <v>478</v>
      </c>
      <c r="J48" s="87" t="s">
        <v>478</v>
      </c>
      <c r="K48" s="87" t="s">
        <v>478</v>
      </c>
      <c r="L48" s="87" t="s">
        <v>478</v>
      </c>
      <c r="M48" s="88" t="s">
        <v>478</v>
      </c>
    </row>
    <row r="49" spans="2:13" ht="27.75" customHeight="1">
      <c r="B49" s="1209"/>
      <c r="C49" s="1210"/>
      <c r="D49" s="85"/>
      <c r="E49" s="1213" t="s">
        <v>33</v>
      </c>
      <c r="F49" s="1213"/>
      <c r="G49" s="1213"/>
      <c r="H49" s="1214"/>
      <c r="I49" s="86" t="s">
        <v>478</v>
      </c>
      <c r="J49" s="87" t="s">
        <v>478</v>
      </c>
      <c r="K49" s="87" t="s">
        <v>478</v>
      </c>
      <c r="L49" s="87" t="s">
        <v>478</v>
      </c>
      <c r="M49" s="88" t="s">
        <v>478</v>
      </c>
    </row>
    <row r="50" spans="2:13" ht="27.75" customHeight="1">
      <c r="B50" s="1218" t="s">
        <v>34</v>
      </c>
      <c r="C50" s="1219"/>
      <c r="D50" s="91"/>
      <c r="E50" s="1213" t="s">
        <v>35</v>
      </c>
      <c r="F50" s="1213"/>
      <c r="G50" s="1213"/>
      <c r="H50" s="1214"/>
      <c r="I50" s="86">
        <v>10504</v>
      </c>
      <c r="J50" s="87">
        <v>10281</v>
      </c>
      <c r="K50" s="87">
        <v>9517</v>
      </c>
      <c r="L50" s="87">
        <v>9260</v>
      </c>
      <c r="M50" s="88">
        <v>8443</v>
      </c>
    </row>
    <row r="51" spans="2:13" ht="27.75" customHeight="1">
      <c r="B51" s="1207"/>
      <c r="C51" s="1208"/>
      <c r="D51" s="85"/>
      <c r="E51" s="1213" t="s">
        <v>36</v>
      </c>
      <c r="F51" s="1213"/>
      <c r="G51" s="1213"/>
      <c r="H51" s="1214"/>
      <c r="I51" s="86">
        <v>135</v>
      </c>
      <c r="J51" s="87">
        <v>113</v>
      </c>
      <c r="K51" s="87">
        <v>95</v>
      </c>
      <c r="L51" s="87">
        <v>73</v>
      </c>
      <c r="M51" s="88">
        <v>58</v>
      </c>
    </row>
    <row r="52" spans="2:13" ht="27.75" customHeight="1">
      <c r="B52" s="1209"/>
      <c r="C52" s="1210"/>
      <c r="D52" s="85"/>
      <c r="E52" s="1213" t="s">
        <v>37</v>
      </c>
      <c r="F52" s="1213"/>
      <c r="G52" s="1213"/>
      <c r="H52" s="1214"/>
      <c r="I52" s="86">
        <v>18377</v>
      </c>
      <c r="J52" s="87">
        <v>18728</v>
      </c>
      <c r="K52" s="87">
        <v>18592</v>
      </c>
      <c r="L52" s="87">
        <v>18491</v>
      </c>
      <c r="M52" s="88">
        <v>18459</v>
      </c>
    </row>
    <row r="53" spans="2:13" ht="27.75" customHeight="1" thickBot="1">
      <c r="B53" s="1220" t="s">
        <v>21</v>
      </c>
      <c r="C53" s="1221"/>
      <c r="D53" s="92"/>
      <c r="E53" s="1222" t="s">
        <v>38</v>
      </c>
      <c r="F53" s="1222"/>
      <c r="G53" s="1222"/>
      <c r="H53" s="1223"/>
      <c r="I53" s="93">
        <v>296</v>
      </c>
      <c r="J53" s="94">
        <v>982</v>
      </c>
      <c r="K53" s="94">
        <v>1956</v>
      </c>
      <c r="L53" s="94">
        <v>2664</v>
      </c>
      <c r="M53" s="95">
        <v>2546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7" zoomScale="70" zoomScaleNormal="70" zoomScaleSheetLayoutView="55" workbookViewId="0">
      <selection activeCell="G65" sqref="G65:O69"/>
    </sheetView>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ht="13.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569</v>
      </c>
    </row>
    <row r="11" spans="1:51" s="370" customFormat="1" ht="13.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569</v>
      </c>
    </row>
    <row r="13" spans="1:51" s="370" customFormat="1" ht="13.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c r="P19" s="246"/>
      <c r="Q19" s="246"/>
    </row>
    <row r="20" spans="1:259" ht="13.5">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6"/>
      <c r="C40" s="246"/>
      <c r="D40" s="246"/>
      <c r="E40" s="246"/>
      <c r="F40" s="246"/>
      <c r="G40" s="246"/>
      <c r="H40" s="246"/>
      <c r="I40" s="246"/>
      <c r="J40" s="246"/>
      <c r="K40" s="246"/>
      <c r="L40" s="246"/>
      <c r="M40" s="246"/>
      <c r="N40" s="246"/>
      <c r="O40" s="246"/>
      <c r="P40" s="356"/>
      <c r="Q40" s="246"/>
    </row>
    <row r="41" spans="2:17" ht="17.25">
      <c r="B41" s="247" t="s">
        <v>568</v>
      </c>
      <c r="C41" s="248"/>
      <c r="D41" s="248"/>
      <c r="E41" s="248"/>
      <c r="F41" s="248"/>
      <c r="G41" s="248"/>
      <c r="H41" s="248"/>
      <c r="I41" s="248"/>
      <c r="J41" s="248"/>
      <c r="K41" s="248"/>
      <c r="L41" s="248"/>
      <c r="M41" s="248"/>
      <c r="N41" s="248"/>
      <c r="O41" s="248"/>
      <c r="P41" s="249"/>
    </row>
    <row r="42" spans="2:17" ht="13.5">
      <c r="B42" s="250"/>
      <c r="C42" s="246"/>
      <c r="D42" s="246"/>
      <c r="E42" s="246"/>
      <c r="F42" s="246"/>
      <c r="G42" s="355" t="s">
        <v>564</v>
      </c>
      <c r="I42" s="354"/>
      <c r="J42" s="354"/>
      <c r="K42" s="354"/>
      <c r="L42" s="246"/>
      <c r="M42" s="246"/>
      <c r="N42" s="246"/>
      <c r="O42" s="246"/>
    </row>
    <row r="43" spans="2:17" ht="13.5">
      <c r="B43" s="250"/>
      <c r="C43" s="246"/>
      <c r="D43" s="246"/>
      <c r="E43" s="246"/>
      <c r="F43" s="246"/>
      <c r="G43" s="1228" t="s">
        <v>570</v>
      </c>
      <c r="H43" s="1229"/>
      <c r="I43" s="1229"/>
      <c r="J43" s="1229"/>
      <c r="K43" s="1229"/>
      <c r="L43" s="1229"/>
      <c r="M43" s="1229"/>
      <c r="N43" s="1229"/>
      <c r="O43" s="1230"/>
    </row>
    <row r="44" spans="2:17" ht="13.5">
      <c r="B44" s="250"/>
      <c r="C44" s="246"/>
      <c r="D44" s="246"/>
      <c r="E44" s="246"/>
      <c r="F44" s="246"/>
      <c r="G44" s="1231"/>
      <c r="H44" s="1232"/>
      <c r="I44" s="1232"/>
      <c r="J44" s="1232"/>
      <c r="K44" s="1232"/>
      <c r="L44" s="1232"/>
      <c r="M44" s="1232"/>
      <c r="N44" s="1232"/>
      <c r="O44" s="1233"/>
    </row>
    <row r="45" spans="2:17" ht="13.5">
      <c r="B45" s="250"/>
      <c r="C45" s="246"/>
      <c r="D45" s="246"/>
      <c r="E45" s="246"/>
      <c r="F45" s="246"/>
      <c r="G45" s="1231"/>
      <c r="H45" s="1232"/>
      <c r="I45" s="1232"/>
      <c r="J45" s="1232"/>
      <c r="K45" s="1232"/>
      <c r="L45" s="1232"/>
      <c r="M45" s="1232"/>
      <c r="N45" s="1232"/>
      <c r="O45" s="1233"/>
    </row>
    <row r="46" spans="2:17" ht="13.5">
      <c r="B46" s="250"/>
      <c r="C46" s="246"/>
      <c r="D46" s="246"/>
      <c r="E46" s="246"/>
      <c r="F46" s="246"/>
      <c r="G46" s="1231"/>
      <c r="H46" s="1232"/>
      <c r="I46" s="1232"/>
      <c r="J46" s="1232"/>
      <c r="K46" s="1232"/>
      <c r="L46" s="1232"/>
      <c r="M46" s="1232"/>
      <c r="N46" s="1232"/>
      <c r="O46" s="1233"/>
    </row>
    <row r="47" spans="2:17" ht="13.5">
      <c r="B47" s="250"/>
      <c r="C47" s="246"/>
      <c r="D47" s="246"/>
      <c r="E47" s="246"/>
      <c r="F47" s="246"/>
      <c r="G47" s="1234"/>
      <c r="H47" s="1235"/>
      <c r="I47" s="1235"/>
      <c r="J47" s="1235"/>
      <c r="K47" s="1235"/>
      <c r="L47" s="1235"/>
      <c r="M47" s="1235"/>
      <c r="N47" s="1235"/>
      <c r="O47" s="1236"/>
    </row>
    <row r="48" spans="2:17" ht="13.5">
      <c r="B48" s="250"/>
      <c r="C48" s="246"/>
      <c r="D48" s="246"/>
      <c r="E48" s="246"/>
      <c r="F48" s="246"/>
      <c r="G48" s="246"/>
      <c r="H48" s="365"/>
      <c r="I48" s="365"/>
      <c r="J48" s="365"/>
    </row>
    <row r="49" spans="1:17" ht="13.5">
      <c r="B49" s="250"/>
      <c r="C49" s="246"/>
      <c r="D49" s="246"/>
      <c r="E49" s="246"/>
      <c r="F49" s="246"/>
      <c r="G49" s="245" t="s">
        <v>567</v>
      </c>
    </row>
    <row r="50" spans="1:17" ht="13.5">
      <c r="B50" s="250"/>
      <c r="C50" s="246"/>
      <c r="D50" s="246"/>
      <c r="E50" s="246"/>
      <c r="F50" s="246"/>
      <c r="G50" s="1237"/>
      <c r="H50" s="1238"/>
      <c r="I50" s="1238"/>
      <c r="J50" s="1239"/>
      <c r="K50" s="347" t="s">
        <v>518</v>
      </c>
      <c r="L50" s="347" t="s">
        <v>519</v>
      </c>
      <c r="M50" s="347" t="s">
        <v>520</v>
      </c>
      <c r="N50" s="347" t="s">
        <v>521</v>
      </c>
      <c r="O50" s="347" t="s">
        <v>522</v>
      </c>
    </row>
    <row r="51" spans="1:17" ht="13.5">
      <c r="B51" s="250"/>
      <c r="C51" s="246"/>
      <c r="D51" s="246"/>
      <c r="E51" s="246"/>
      <c r="F51" s="246"/>
      <c r="G51" s="1240" t="s">
        <v>562</v>
      </c>
      <c r="H51" s="1241"/>
      <c r="I51" s="1246" t="s">
        <v>560</v>
      </c>
      <c r="J51" s="1246"/>
      <c r="K51" s="1259"/>
      <c r="L51" s="1259"/>
      <c r="M51" s="1259"/>
      <c r="N51" s="1224">
        <v>28.6</v>
      </c>
      <c r="O51" s="1224">
        <v>27.8</v>
      </c>
    </row>
    <row r="52" spans="1:17" ht="13.5">
      <c r="B52" s="250"/>
      <c r="C52" s="246"/>
      <c r="D52" s="246"/>
      <c r="E52" s="246"/>
      <c r="F52" s="246"/>
      <c r="G52" s="1242"/>
      <c r="H52" s="1243"/>
      <c r="I52" s="1247"/>
      <c r="J52" s="1247"/>
      <c r="K52" s="1224"/>
      <c r="L52" s="1224"/>
      <c r="M52" s="1224"/>
      <c r="N52" s="1224"/>
      <c r="O52" s="1224"/>
    </row>
    <row r="53" spans="1:17" ht="13.5">
      <c r="A53" s="357"/>
      <c r="B53" s="250"/>
      <c r="C53" s="246"/>
      <c r="D53" s="246"/>
      <c r="E53" s="246"/>
      <c r="F53" s="246"/>
      <c r="G53" s="1242"/>
      <c r="H53" s="1243"/>
      <c r="I53" s="1255" t="s">
        <v>566</v>
      </c>
      <c r="J53" s="1255"/>
      <c r="K53" s="1258"/>
      <c r="L53" s="1258"/>
      <c r="M53" s="1258"/>
      <c r="N53" s="1256">
        <v>50.1</v>
      </c>
      <c r="O53" s="1256">
        <v>51.2</v>
      </c>
    </row>
    <row r="54" spans="1:17" ht="13.5">
      <c r="A54" s="357"/>
      <c r="B54" s="250"/>
      <c r="C54" s="246"/>
      <c r="D54" s="246"/>
      <c r="E54" s="246"/>
      <c r="F54" s="246"/>
      <c r="G54" s="1244"/>
      <c r="H54" s="1245"/>
      <c r="I54" s="1255"/>
      <c r="J54" s="1255"/>
      <c r="K54" s="1257"/>
      <c r="L54" s="1257"/>
      <c r="M54" s="1257"/>
      <c r="N54" s="1257"/>
      <c r="O54" s="1257"/>
    </row>
    <row r="55" spans="1:17" ht="13.5">
      <c r="A55" s="357"/>
      <c r="B55" s="250"/>
      <c r="C55" s="246"/>
      <c r="D55" s="246"/>
      <c r="E55" s="246"/>
      <c r="F55" s="246"/>
      <c r="G55" s="1249" t="s">
        <v>561</v>
      </c>
      <c r="H55" s="1250"/>
      <c r="I55" s="1255" t="s">
        <v>560</v>
      </c>
      <c r="J55" s="1255"/>
      <c r="K55" s="1259"/>
      <c r="L55" s="1259"/>
      <c r="M55" s="1259"/>
      <c r="N55" s="1224">
        <v>58.5</v>
      </c>
      <c r="O55" s="1224">
        <v>54.6</v>
      </c>
    </row>
    <row r="56" spans="1:17" ht="13.5">
      <c r="A56" s="357"/>
      <c r="B56" s="250"/>
      <c r="C56" s="246"/>
      <c r="D56" s="246"/>
      <c r="E56" s="246"/>
      <c r="F56" s="246"/>
      <c r="G56" s="1251"/>
      <c r="H56" s="1252"/>
      <c r="I56" s="1255"/>
      <c r="J56" s="1255"/>
      <c r="K56" s="1224"/>
      <c r="L56" s="1224"/>
      <c r="M56" s="1224"/>
      <c r="N56" s="1224"/>
      <c r="O56" s="1224"/>
    </row>
    <row r="57" spans="1:17" s="357" customFormat="1" ht="13.5">
      <c r="B57" s="358"/>
      <c r="C57" s="354"/>
      <c r="D57" s="354"/>
      <c r="E57" s="354"/>
      <c r="F57" s="354"/>
      <c r="G57" s="1251"/>
      <c r="H57" s="1252"/>
      <c r="I57" s="1226" t="s">
        <v>566</v>
      </c>
      <c r="J57" s="1226"/>
      <c r="K57" s="1258"/>
      <c r="L57" s="1258"/>
      <c r="M57" s="1258"/>
      <c r="N57" s="1256">
        <v>52.9</v>
      </c>
      <c r="O57" s="1256">
        <v>55.1</v>
      </c>
      <c r="P57" s="363"/>
      <c r="Q57" s="358"/>
    </row>
    <row r="58" spans="1:17" s="357" customFormat="1" ht="13.5">
      <c r="A58" s="245"/>
      <c r="B58" s="358"/>
      <c r="C58" s="354"/>
      <c r="D58" s="354"/>
      <c r="E58" s="354"/>
      <c r="F58" s="354"/>
      <c r="G58" s="1253"/>
      <c r="H58" s="1254"/>
      <c r="I58" s="1226"/>
      <c r="J58" s="1226"/>
      <c r="K58" s="1257"/>
      <c r="L58" s="1257"/>
      <c r="M58" s="1257"/>
      <c r="N58" s="1257"/>
      <c r="O58" s="1257"/>
      <c r="P58" s="363"/>
      <c r="Q58" s="358"/>
    </row>
    <row r="59" spans="1:17" s="357" customFormat="1" ht="13.5">
      <c r="A59" s="245"/>
      <c r="B59" s="358"/>
      <c r="C59" s="354"/>
      <c r="D59" s="354"/>
      <c r="E59" s="354"/>
      <c r="F59" s="354"/>
      <c r="G59" s="354"/>
      <c r="H59" s="354"/>
      <c r="I59" s="354"/>
      <c r="J59" s="354"/>
      <c r="K59" s="364"/>
      <c r="L59" s="364"/>
      <c r="M59" s="364"/>
      <c r="N59" s="364"/>
      <c r="O59" s="364"/>
      <c r="P59" s="363"/>
      <c r="Q59" s="358"/>
    </row>
    <row r="60" spans="1:17" s="357" customFormat="1" ht="13.5">
      <c r="A60" s="245"/>
      <c r="B60" s="358"/>
      <c r="C60" s="354"/>
      <c r="D60" s="354"/>
      <c r="E60" s="354"/>
      <c r="F60" s="354"/>
      <c r="G60" s="354"/>
      <c r="H60" s="354"/>
      <c r="I60" s="354"/>
      <c r="J60" s="354"/>
      <c r="K60" s="364"/>
      <c r="L60" s="364"/>
      <c r="M60" s="364"/>
      <c r="N60" s="364"/>
      <c r="O60" s="364"/>
      <c r="P60" s="363"/>
      <c r="Q60" s="358"/>
    </row>
    <row r="61" spans="1:17" s="357" customFormat="1" ht="13.5">
      <c r="A61" s="245"/>
      <c r="B61" s="362"/>
      <c r="C61" s="361"/>
      <c r="D61" s="361"/>
      <c r="E61" s="361"/>
      <c r="F61" s="361"/>
      <c r="G61" s="361"/>
      <c r="H61" s="361"/>
      <c r="I61" s="361"/>
      <c r="J61" s="361"/>
      <c r="K61" s="361"/>
      <c r="L61" s="361"/>
      <c r="M61" s="360"/>
      <c r="N61" s="360"/>
      <c r="O61" s="360"/>
      <c r="P61" s="359"/>
      <c r="Q61" s="358"/>
    </row>
    <row r="62" spans="1:17" ht="13.5">
      <c r="B62" s="356"/>
      <c r="C62" s="356"/>
      <c r="D62" s="356"/>
      <c r="E62" s="356"/>
      <c r="F62" s="356"/>
      <c r="G62" s="356"/>
      <c r="H62" s="356"/>
      <c r="I62" s="356"/>
      <c r="J62" s="356"/>
      <c r="K62" s="356"/>
      <c r="L62" s="356"/>
      <c r="M62" s="356"/>
      <c r="N62" s="356"/>
      <c r="O62" s="356"/>
      <c r="P62" s="356"/>
      <c r="Q62" s="246"/>
    </row>
    <row r="63" spans="1:17" ht="17.25">
      <c r="B63" s="309" t="s">
        <v>565</v>
      </c>
      <c r="C63" s="246"/>
      <c r="D63" s="246"/>
      <c r="E63" s="246"/>
      <c r="F63" s="246"/>
      <c r="G63" s="246"/>
      <c r="H63" s="246"/>
      <c r="I63" s="246"/>
      <c r="J63" s="246"/>
      <c r="K63" s="246"/>
      <c r="L63" s="246"/>
      <c r="M63" s="246"/>
      <c r="N63" s="246"/>
      <c r="O63" s="246"/>
    </row>
    <row r="64" spans="1:17" ht="13.5">
      <c r="B64" s="250"/>
      <c r="C64" s="246"/>
      <c r="D64" s="246"/>
      <c r="E64" s="246"/>
      <c r="F64" s="246"/>
      <c r="G64" s="355" t="s">
        <v>564</v>
      </c>
      <c r="I64" s="354"/>
      <c r="J64" s="354"/>
      <c r="K64" s="354"/>
      <c r="L64" s="246"/>
      <c r="M64" s="246"/>
      <c r="N64" s="246"/>
      <c r="O64" s="246"/>
    </row>
    <row r="65" spans="2:30" ht="13.5">
      <c r="B65" s="250"/>
      <c r="C65" s="246"/>
      <c r="D65" s="246"/>
      <c r="E65" s="246"/>
      <c r="F65" s="246"/>
      <c r="G65" s="1228" t="s">
        <v>571</v>
      </c>
      <c r="H65" s="1229"/>
      <c r="I65" s="1229"/>
      <c r="J65" s="1229"/>
      <c r="K65" s="1229"/>
      <c r="L65" s="1229"/>
      <c r="M65" s="1229"/>
      <c r="N65" s="1229"/>
      <c r="O65" s="1230"/>
    </row>
    <row r="66" spans="2:30" ht="13.5">
      <c r="B66" s="250"/>
      <c r="C66" s="246"/>
      <c r="D66" s="246"/>
      <c r="E66" s="246"/>
      <c r="F66" s="246"/>
      <c r="G66" s="1231"/>
      <c r="H66" s="1232"/>
      <c r="I66" s="1232"/>
      <c r="J66" s="1232"/>
      <c r="K66" s="1232"/>
      <c r="L66" s="1232"/>
      <c r="M66" s="1232"/>
      <c r="N66" s="1232"/>
      <c r="O66" s="1233"/>
    </row>
    <row r="67" spans="2:30" ht="13.5">
      <c r="B67" s="250"/>
      <c r="C67" s="246"/>
      <c r="D67" s="246"/>
      <c r="E67" s="246"/>
      <c r="F67" s="246"/>
      <c r="G67" s="1231"/>
      <c r="H67" s="1232"/>
      <c r="I67" s="1232"/>
      <c r="J67" s="1232"/>
      <c r="K67" s="1232"/>
      <c r="L67" s="1232"/>
      <c r="M67" s="1232"/>
      <c r="N67" s="1232"/>
      <c r="O67" s="1233"/>
    </row>
    <row r="68" spans="2:30" ht="13.5">
      <c r="B68" s="250"/>
      <c r="C68" s="246"/>
      <c r="D68" s="246"/>
      <c r="E68" s="246"/>
      <c r="F68" s="246"/>
      <c r="G68" s="1231"/>
      <c r="H68" s="1232"/>
      <c r="I68" s="1232"/>
      <c r="J68" s="1232"/>
      <c r="K68" s="1232"/>
      <c r="L68" s="1232"/>
      <c r="M68" s="1232"/>
      <c r="N68" s="1232"/>
      <c r="O68" s="1233"/>
    </row>
    <row r="69" spans="2:30" ht="13.5">
      <c r="B69" s="250"/>
      <c r="C69" s="246"/>
      <c r="D69" s="246"/>
      <c r="E69" s="246"/>
      <c r="F69" s="246"/>
      <c r="G69" s="1234"/>
      <c r="H69" s="1235"/>
      <c r="I69" s="1235"/>
      <c r="J69" s="1235"/>
      <c r="K69" s="1235"/>
      <c r="L69" s="1235"/>
      <c r="M69" s="1235"/>
      <c r="N69" s="1235"/>
      <c r="O69" s="1236"/>
    </row>
    <row r="70" spans="2:30" ht="13.5">
      <c r="B70" s="250"/>
      <c r="C70" s="246"/>
      <c r="D70" s="246"/>
      <c r="E70" s="246"/>
      <c r="F70" s="246"/>
      <c r="G70" s="246"/>
      <c r="H70" s="353"/>
      <c r="I70" s="353"/>
      <c r="J70" s="350"/>
      <c r="K70" s="350"/>
      <c r="L70" s="349"/>
      <c r="M70" s="350"/>
      <c r="N70" s="349"/>
      <c r="O70" s="348"/>
    </row>
    <row r="71" spans="2:30" ht="13.5">
      <c r="B71" s="250"/>
      <c r="C71" s="246"/>
      <c r="D71" s="246"/>
      <c r="E71" s="246"/>
      <c r="F71" s="246"/>
      <c r="G71" s="352" t="s">
        <v>563</v>
      </c>
      <c r="I71" s="351"/>
      <c r="J71" s="350"/>
      <c r="K71" s="350"/>
      <c r="L71" s="349"/>
      <c r="M71" s="350"/>
      <c r="N71" s="349"/>
      <c r="O71" s="348"/>
    </row>
    <row r="72" spans="2:30" ht="13.5">
      <c r="B72" s="250"/>
      <c r="C72" s="246"/>
      <c r="D72" s="246"/>
      <c r="E72" s="246"/>
      <c r="F72" s="246"/>
      <c r="G72" s="1237"/>
      <c r="H72" s="1238"/>
      <c r="I72" s="1238"/>
      <c r="J72" s="1239"/>
      <c r="K72" s="347" t="s">
        <v>518</v>
      </c>
      <c r="L72" s="347" t="s">
        <v>519</v>
      </c>
      <c r="M72" s="347" t="s">
        <v>520</v>
      </c>
      <c r="N72" s="347" t="s">
        <v>521</v>
      </c>
      <c r="O72" s="347" t="s">
        <v>522</v>
      </c>
    </row>
    <row r="73" spans="2:30" ht="13.5">
      <c r="B73" s="250"/>
      <c r="C73" s="246"/>
      <c r="D73" s="246"/>
      <c r="E73" s="246"/>
      <c r="F73" s="246"/>
      <c r="G73" s="1240" t="s">
        <v>562</v>
      </c>
      <c r="H73" s="1241"/>
      <c r="I73" s="1246" t="s">
        <v>560</v>
      </c>
      <c r="J73" s="1246"/>
      <c r="K73" s="1248">
        <v>3</v>
      </c>
      <c r="L73" s="1248">
        <v>10</v>
      </c>
      <c r="M73" s="1224">
        <v>20.9</v>
      </c>
      <c r="N73" s="1224">
        <v>28.6</v>
      </c>
      <c r="O73" s="1224">
        <v>27.8</v>
      </c>
      <c r="S73" s="245">
        <v>9.9</v>
      </c>
    </row>
    <row r="74" spans="2:30" ht="13.5">
      <c r="B74" s="250"/>
      <c r="C74" s="246"/>
      <c r="D74" s="246"/>
      <c r="E74" s="246"/>
      <c r="F74" s="246"/>
      <c r="G74" s="1242"/>
      <c r="H74" s="1243"/>
      <c r="I74" s="1247"/>
      <c r="J74" s="1247"/>
      <c r="K74" s="1248"/>
      <c r="L74" s="1248"/>
      <c r="M74" s="1224"/>
      <c r="N74" s="1224"/>
      <c r="O74" s="1224"/>
    </row>
    <row r="75" spans="2:30" ht="13.5">
      <c r="B75" s="250"/>
      <c r="C75" s="246"/>
      <c r="D75" s="246"/>
      <c r="E75" s="246"/>
      <c r="F75" s="246"/>
      <c r="G75" s="1242"/>
      <c r="H75" s="1243"/>
      <c r="I75" s="1255" t="s">
        <v>559</v>
      </c>
      <c r="J75" s="1255"/>
      <c r="K75" s="1256">
        <v>4.5</v>
      </c>
      <c r="L75" s="1256">
        <v>4.0999999999999996</v>
      </c>
      <c r="M75" s="1256">
        <v>4</v>
      </c>
      <c r="N75" s="1256">
        <v>4.2</v>
      </c>
      <c r="O75" s="1256">
        <v>4.7</v>
      </c>
      <c r="U75" s="245">
        <v>81.2</v>
      </c>
      <c r="W75" s="245">
        <v>87.2</v>
      </c>
      <c r="Y75" s="245">
        <v>99.8</v>
      </c>
      <c r="AA75" s="245">
        <v>109.5</v>
      </c>
      <c r="AC75" s="245">
        <v>115.2</v>
      </c>
    </row>
    <row r="76" spans="2:30" ht="13.5">
      <c r="B76" s="250"/>
      <c r="C76" s="246"/>
      <c r="D76" s="246"/>
      <c r="E76" s="246"/>
      <c r="F76" s="246"/>
      <c r="G76" s="1244"/>
      <c r="H76" s="1245"/>
      <c r="I76" s="1255"/>
      <c r="J76" s="1255"/>
      <c r="K76" s="1257"/>
      <c r="L76" s="1257"/>
      <c r="M76" s="1257"/>
      <c r="N76" s="1257"/>
      <c r="O76" s="1257"/>
    </row>
    <row r="77" spans="2:30" ht="13.5">
      <c r="B77" s="250"/>
      <c r="C77" s="246"/>
      <c r="D77" s="246"/>
      <c r="E77" s="246"/>
      <c r="F77" s="246"/>
      <c r="G77" s="1249" t="s">
        <v>561</v>
      </c>
      <c r="H77" s="1250"/>
      <c r="I77" s="1255" t="s">
        <v>560</v>
      </c>
      <c r="J77" s="1255"/>
      <c r="K77" s="1248">
        <v>76.2</v>
      </c>
      <c r="L77" s="1248">
        <v>65.3</v>
      </c>
      <c r="M77" s="1224">
        <v>60.8</v>
      </c>
      <c r="N77" s="1224">
        <v>58.5</v>
      </c>
      <c r="O77" s="1224">
        <v>54.6</v>
      </c>
      <c r="R77" s="245">
        <v>12.3</v>
      </c>
      <c r="T77" s="245">
        <v>11.1</v>
      </c>
    </row>
    <row r="78" spans="2:30" ht="13.5">
      <c r="B78" s="250"/>
      <c r="C78" s="246"/>
      <c r="D78" s="246"/>
      <c r="E78" s="246"/>
      <c r="F78" s="246"/>
      <c r="G78" s="1251"/>
      <c r="H78" s="1252"/>
      <c r="I78" s="1255"/>
      <c r="J78" s="1255"/>
      <c r="K78" s="1248"/>
      <c r="L78" s="1248"/>
      <c r="M78" s="1224"/>
      <c r="N78" s="1224"/>
      <c r="O78" s="1224"/>
    </row>
    <row r="79" spans="2:30" ht="13.5">
      <c r="B79" s="250"/>
      <c r="C79" s="246"/>
      <c r="D79" s="246"/>
      <c r="E79" s="246"/>
      <c r="F79" s="246"/>
      <c r="G79" s="1251"/>
      <c r="H79" s="1252"/>
      <c r="I79" s="1225" t="s">
        <v>559</v>
      </c>
      <c r="J79" s="1226"/>
      <c r="K79" s="1227">
        <v>12.8</v>
      </c>
      <c r="L79" s="1227">
        <v>12</v>
      </c>
      <c r="M79" s="1227">
        <v>11.1</v>
      </c>
      <c r="N79" s="1227">
        <v>10.7</v>
      </c>
      <c r="O79" s="1227">
        <v>10</v>
      </c>
      <c r="V79" s="245">
        <v>53.5</v>
      </c>
      <c r="X79" s="245">
        <v>48.2</v>
      </c>
      <c r="Z79" s="245">
        <v>34.200000000000003</v>
      </c>
      <c r="AB79" s="245">
        <v>30.3</v>
      </c>
      <c r="AD79" s="245">
        <v>28.9</v>
      </c>
    </row>
    <row r="80" spans="2:30" ht="13.5">
      <c r="B80" s="250"/>
      <c r="C80" s="246"/>
      <c r="D80" s="246"/>
      <c r="E80" s="246"/>
      <c r="F80" s="246"/>
      <c r="G80" s="1253"/>
      <c r="H80" s="1254"/>
      <c r="I80" s="1226"/>
      <c r="J80" s="1226"/>
      <c r="K80" s="1227"/>
      <c r="L80" s="1227"/>
      <c r="M80" s="1227"/>
      <c r="N80" s="1227"/>
      <c r="O80" s="1227"/>
    </row>
    <row r="81" spans="2:17" ht="13.5">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44"/>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N55:N56"/>
    <mergeCell ref="O55:O56"/>
    <mergeCell ref="I57:J58"/>
    <mergeCell ref="K57:K58"/>
    <mergeCell ref="L57:L58"/>
    <mergeCell ref="M57:M58"/>
    <mergeCell ref="N57:N58"/>
    <mergeCell ref="O57:O58"/>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68" zoomScale="70" zoomScaleNormal="70" zoomScaleSheetLayoutView="70" workbookViewId="0">
      <selection activeCell="A73" sqref="A7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68"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89965</v>
      </c>
      <c r="E3" s="118"/>
      <c r="F3" s="119">
        <v>75709</v>
      </c>
      <c r="G3" s="120"/>
      <c r="H3" s="121"/>
    </row>
    <row r="4" spans="1:8">
      <c r="A4" s="122"/>
      <c r="B4" s="123"/>
      <c r="C4" s="124"/>
      <c r="D4" s="125">
        <v>73601</v>
      </c>
      <c r="E4" s="126"/>
      <c r="F4" s="127">
        <v>35212</v>
      </c>
      <c r="G4" s="128"/>
      <c r="H4" s="129"/>
    </row>
    <row r="5" spans="1:8">
      <c r="A5" s="110" t="s">
        <v>512</v>
      </c>
      <c r="B5" s="115"/>
      <c r="C5" s="116"/>
      <c r="D5" s="117">
        <v>100772</v>
      </c>
      <c r="E5" s="118"/>
      <c r="F5" s="119">
        <v>90961</v>
      </c>
      <c r="G5" s="120"/>
      <c r="H5" s="121"/>
    </row>
    <row r="6" spans="1:8">
      <c r="A6" s="122"/>
      <c r="B6" s="123"/>
      <c r="C6" s="124"/>
      <c r="D6" s="125">
        <v>70201</v>
      </c>
      <c r="E6" s="126"/>
      <c r="F6" s="127">
        <v>37720</v>
      </c>
      <c r="G6" s="128"/>
      <c r="H6" s="129"/>
    </row>
    <row r="7" spans="1:8">
      <c r="A7" s="110" t="s">
        <v>513</v>
      </c>
      <c r="B7" s="115"/>
      <c r="C7" s="116"/>
      <c r="D7" s="117">
        <v>96237</v>
      </c>
      <c r="E7" s="118"/>
      <c r="F7" s="119">
        <v>106614</v>
      </c>
      <c r="G7" s="120"/>
      <c r="H7" s="121"/>
    </row>
    <row r="8" spans="1:8">
      <c r="A8" s="122"/>
      <c r="B8" s="123"/>
      <c r="C8" s="124"/>
      <c r="D8" s="125">
        <v>56758</v>
      </c>
      <c r="E8" s="126"/>
      <c r="F8" s="127">
        <v>45545</v>
      </c>
      <c r="G8" s="128"/>
      <c r="H8" s="129"/>
    </row>
    <row r="9" spans="1:8">
      <c r="A9" s="110" t="s">
        <v>514</v>
      </c>
      <c r="B9" s="115"/>
      <c r="C9" s="116"/>
      <c r="D9" s="117">
        <v>65824</v>
      </c>
      <c r="E9" s="118"/>
      <c r="F9" s="119">
        <v>85459</v>
      </c>
      <c r="G9" s="120"/>
      <c r="H9" s="121"/>
    </row>
    <row r="10" spans="1:8">
      <c r="A10" s="122"/>
      <c r="B10" s="123"/>
      <c r="C10" s="124"/>
      <c r="D10" s="125">
        <v>51529</v>
      </c>
      <c r="E10" s="126"/>
      <c r="F10" s="127">
        <v>44378</v>
      </c>
      <c r="G10" s="128"/>
      <c r="H10" s="129"/>
    </row>
    <row r="11" spans="1:8">
      <c r="A11" s="110" t="s">
        <v>515</v>
      </c>
      <c r="B11" s="115"/>
      <c r="C11" s="116"/>
      <c r="D11" s="117">
        <v>76162</v>
      </c>
      <c r="E11" s="118"/>
      <c r="F11" s="119">
        <v>83280</v>
      </c>
      <c r="G11" s="120"/>
      <c r="H11" s="121"/>
    </row>
    <row r="12" spans="1:8">
      <c r="A12" s="122"/>
      <c r="B12" s="123"/>
      <c r="C12" s="130"/>
      <c r="D12" s="125">
        <v>67486</v>
      </c>
      <c r="E12" s="126"/>
      <c r="F12" s="127">
        <v>43123</v>
      </c>
      <c r="G12" s="128"/>
      <c r="H12" s="129"/>
    </row>
    <row r="13" spans="1:8">
      <c r="A13" s="110"/>
      <c r="B13" s="115"/>
      <c r="C13" s="131"/>
      <c r="D13" s="132">
        <v>85792</v>
      </c>
      <c r="E13" s="133"/>
      <c r="F13" s="134">
        <v>88405</v>
      </c>
      <c r="G13" s="135"/>
      <c r="H13" s="121"/>
    </row>
    <row r="14" spans="1:8">
      <c r="A14" s="122"/>
      <c r="B14" s="123"/>
      <c r="C14" s="124"/>
      <c r="D14" s="125">
        <v>63915</v>
      </c>
      <c r="E14" s="126"/>
      <c r="F14" s="127">
        <v>41196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5.81</v>
      </c>
      <c r="C19" s="136">
        <f>ROUND(VALUE(SUBSTITUTE(実質収支比率等に係る経年分析!G$48,"▲","-")),2)</f>
        <v>4.87</v>
      </c>
      <c r="D19" s="136">
        <f>ROUND(VALUE(SUBSTITUTE(実質収支比率等に係る経年分析!H$48,"▲","-")),2)</f>
        <v>7.68</v>
      </c>
      <c r="E19" s="136">
        <f>ROUND(VALUE(SUBSTITUTE(実質収支比率等に係る経年分析!I$48,"▲","-")),2)</f>
        <v>8.2200000000000006</v>
      </c>
      <c r="F19" s="136">
        <f>ROUND(VALUE(SUBSTITUTE(実質収支比率等に係る経年分析!J$48,"▲","-")),2)</f>
        <v>6.61</v>
      </c>
    </row>
    <row r="20" spans="1:11">
      <c r="A20" s="136" t="s">
        <v>43</v>
      </c>
      <c r="B20" s="136">
        <f>ROUND(VALUE(SUBSTITUTE(実質収支比率等に係る経年分析!F$47,"▲","-")),2)</f>
        <v>48.73</v>
      </c>
      <c r="C20" s="136">
        <f>ROUND(VALUE(SUBSTITUTE(実質収支比率等に係る経年分析!G$47,"▲","-")),2)</f>
        <v>48.15</v>
      </c>
      <c r="D20" s="136">
        <f>ROUND(VALUE(SUBSTITUTE(実質収支比率等に係る経年分析!H$47,"▲","-")),2)</f>
        <v>45.32</v>
      </c>
      <c r="E20" s="136">
        <f>ROUND(VALUE(SUBSTITUTE(実質収支比率等に係る経年分析!I$47,"▲","-")),2)</f>
        <v>46.03</v>
      </c>
      <c r="F20" s="136">
        <f>ROUND(VALUE(SUBSTITUTE(実質収支比率等に係る経年分析!J$47,"▲","-")),2)</f>
        <v>39.979999999999997</v>
      </c>
    </row>
    <row r="21" spans="1:11">
      <c r="A21" s="136" t="s">
        <v>44</v>
      </c>
      <c r="B21" s="136">
        <f>IF(ISNUMBER(VALUE(SUBSTITUTE(実質収支比率等に係る経年分析!F$49,"▲","-"))),ROUND(VALUE(SUBSTITUTE(実質収支比率等に係る経年分析!F$49,"▲","-")),2),NA())</f>
        <v>-2.58</v>
      </c>
      <c r="C21" s="136">
        <f>IF(ISNUMBER(VALUE(SUBSTITUTE(実質収支比率等に係る経年分析!G$49,"▲","-"))),ROUND(VALUE(SUBSTITUTE(実質収支比率等に係る経年分析!G$49,"▲","-")),2),NA())</f>
        <v>-0.77</v>
      </c>
      <c r="D21" s="136">
        <f>IF(ISNUMBER(VALUE(SUBSTITUTE(実質収支比率等に係る経年分析!H$49,"▲","-"))),ROUND(VALUE(SUBSTITUTE(実質収支比率等に係る経年分析!H$49,"▲","-")),2),NA())</f>
        <v>-1.68</v>
      </c>
      <c r="E21" s="136">
        <f>IF(ISNUMBER(VALUE(SUBSTITUTE(実質収支比率等に係る経年分析!I$49,"▲","-"))),ROUND(VALUE(SUBSTITUTE(実質収支比率等に係る経年分析!I$49,"▲","-")),2),NA())</f>
        <v>0.96</v>
      </c>
      <c r="F21" s="136">
        <f>IF(ISNUMBER(VALUE(SUBSTITUTE(実質収支比率等に係る経年分析!J$49,"▲","-"))),ROUND(VALUE(SUBSTITUTE(実質収支比率等に係る経年分析!J$49,"▲","-")),2),NA())</f>
        <v>-8.26</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0.27</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0.28999999999999998</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c r="A31" s="137" t="str">
        <f>IF(連結実質赤字比率に係る赤字・黒字の構成分析!C$39="",NA(),連結実質赤字比率に係る赤字・黒字の構成分析!C$39)</f>
        <v>国民健康保険特別会計（施設勘定）</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0.14000000000000001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0.09</v>
      </c>
    </row>
    <row r="32" spans="1:11">
      <c r="A32" s="137" t="str">
        <f>IF(連結実質赤字比率に係る赤字・黒字の構成分析!C$38="",NA(),連結実質赤字比率に係る赤字・黒字の構成分析!C$38)</f>
        <v>公共下水道特別会計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0.18</v>
      </c>
    </row>
    <row r="33" spans="1:16">
      <c r="A33" s="137" t="str">
        <f>IF(連結実質赤字比率に係る赤字・黒字の構成分析!C$37="",NA(),連結実質赤字比率に係る赤字・黒字の構成分析!C$37)</f>
        <v>農業集落排水事業特別会計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0.14000000000000001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v>
      </c>
    </row>
    <row r="34" spans="1:16">
      <c r="A34" s="137" t="str">
        <f>IF(連結実質赤字比率に係る赤字・黒字の構成分析!C$36="",NA(),連結実質赤字比率に係る赤字・黒字の構成分析!C$36)</f>
        <v>国民健康保険特別会計（事業勘定）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3.54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2.36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1.76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1.83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2.65</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4.8600000000000003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7.67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8.2100000000000009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6.6</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4.91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6.98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7.87</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1372</v>
      </c>
      <c r="E42" s="138"/>
      <c r="F42" s="138"/>
      <c r="G42" s="138">
        <f>'実質公債費比率（分子）の構造'!L$52</f>
        <v>1419</v>
      </c>
      <c r="H42" s="138"/>
      <c r="I42" s="138"/>
      <c r="J42" s="138">
        <f>'実質公債費比率（分子）の構造'!M$52</f>
        <v>1518</v>
      </c>
      <c r="K42" s="138"/>
      <c r="L42" s="138"/>
      <c r="M42" s="138">
        <f>'実質公債費比率（分子）の構造'!N$52</f>
        <v>1502</v>
      </c>
      <c r="N42" s="138"/>
      <c r="O42" s="138"/>
      <c r="P42" s="138">
        <f>'実質公債費比率（分子）の構造'!O$52</f>
        <v>1542</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13</v>
      </c>
      <c r="C44" s="138"/>
      <c r="D44" s="138"/>
      <c r="E44" s="138">
        <f>'実質公債費比率（分子）の構造'!L$50</f>
        <v>13</v>
      </c>
      <c r="F44" s="138"/>
      <c r="G44" s="138"/>
      <c r="H44" s="138">
        <f>'実質公債費比率（分子）の構造'!M$50</f>
        <v>13</v>
      </c>
      <c r="I44" s="138"/>
      <c r="J44" s="138"/>
      <c r="K44" s="138">
        <f>'実質公債費比率（分子）の構造'!N$50</f>
        <v>12</v>
      </c>
      <c r="L44" s="138"/>
      <c r="M44" s="138"/>
      <c r="N44" s="138">
        <f>'実質公債費比率（分子）の構造'!O$50</f>
        <v>4</v>
      </c>
      <c r="O44" s="138"/>
      <c r="P44" s="138"/>
    </row>
    <row r="45" spans="1:16">
      <c r="A45" s="138" t="s">
        <v>54</v>
      </c>
      <c r="B45" s="138">
        <f>'実質公債費比率（分子）の構造'!K$49</f>
        <v>66</v>
      </c>
      <c r="C45" s="138"/>
      <c r="D45" s="138"/>
      <c r="E45" s="138">
        <f>'実質公債費比率（分子）の構造'!L$49</f>
        <v>64</v>
      </c>
      <c r="F45" s="138"/>
      <c r="G45" s="138"/>
      <c r="H45" s="138">
        <f>'実質公債費比率（分子）の構造'!M$49</f>
        <v>72</v>
      </c>
      <c r="I45" s="138"/>
      <c r="J45" s="138"/>
      <c r="K45" s="138">
        <f>'実質公債費比率（分子）の構造'!N$49</f>
        <v>65</v>
      </c>
      <c r="L45" s="138"/>
      <c r="M45" s="138"/>
      <c r="N45" s="138">
        <f>'実質公債費比率（分子）の構造'!O$49</f>
        <v>65</v>
      </c>
      <c r="O45" s="138"/>
      <c r="P45" s="138"/>
    </row>
    <row r="46" spans="1:16">
      <c r="A46" s="138" t="s">
        <v>55</v>
      </c>
      <c r="B46" s="138">
        <f>'実質公債費比率（分子）の構造'!K$48</f>
        <v>628</v>
      </c>
      <c r="C46" s="138"/>
      <c r="D46" s="138"/>
      <c r="E46" s="138">
        <f>'実質公債費比率（分子）の構造'!L$48</f>
        <v>703</v>
      </c>
      <c r="F46" s="138"/>
      <c r="G46" s="138"/>
      <c r="H46" s="138">
        <f>'実質公債費比率（分子）の構造'!M$48</f>
        <v>711</v>
      </c>
      <c r="I46" s="138"/>
      <c r="J46" s="138"/>
      <c r="K46" s="138">
        <f>'実質公債費比率（分子）の構造'!N$48</f>
        <v>749</v>
      </c>
      <c r="L46" s="138"/>
      <c r="M46" s="138"/>
      <c r="N46" s="138">
        <f>'実質公債費比率（分子）の構造'!O$48</f>
        <v>730</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1070</v>
      </c>
      <c r="C49" s="138"/>
      <c r="D49" s="138"/>
      <c r="E49" s="138">
        <f>'実質公債費比率（分子）の構造'!L$45</f>
        <v>1048</v>
      </c>
      <c r="F49" s="138"/>
      <c r="G49" s="138"/>
      <c r="H49" s="138">
        <f>'実質公債費比率（分子）の構造'!M$45</f>
        <v>1071</v>
      </c>
      <c r="I49" s="138"/>
      <c r="J49" s="138"/>
      <c r="K49" s="138">
        <f>'実質公債費比率（分子）の構造'!N$45</f>
        <v>1120</v>
      </c>
      <c r="L49" s="138"/>
      <c r="M49" s="138"/>
      <c r="N49" s="138">
        <f>'実質公債費比率（分子）の構造'!O$45</f>
        <v>1277</v>
      </c>
      <c r="O49" s="138"/>
      <c r="P49" s="138"/>
    </row>
    <row r="50" spans="1:16">
      <c r="A50" s="138" t="s">
        <v>59</v>
      </c>
      <c r="B50" s="138" t="e">
        <f>NA()</f>
        <v>#N/A</v>
      </c>
      <c r="C50" s="138">
        <f>IF(ISNUMBER('実質公債費比率（分子）の構造'!K$53),'実質公債費比率（分子）の構造'!K$53,NA())</f>
        <v>405</v>
      </c>
      <c r="D50" s="138" t="e">
        <f>NA()</f>
        <v>#N/A</v>
      </c>
      <c r="E50" s="138" t="e">
        <f>NA()</f>
        <v>#N/A</v>
      </c>
      <c r="F50" s="138">
        <f>IF(ISNUMBER('実質公債費比率（分子）の構造'!L$53),'実質公債費比率（分子）の構造'!L$53,NA())</f>
        <v>409</v>
      </c>
      <c r="G50" s="138" t="e">
        <f>NA()</f>
        <v>#N/A</v>
      </c>
      <c r="H50" s="138" t="e">
        <f>NA()</f>
        <v>#N/A</v>
      </c>
      <c r="I50" s="138">
        <f>IF(ISNUMBER('実質公債費比率（分子）の構造'!M$53),'実質公債費比率（分子）の構造'!M$53,NA())</f>
        <v>349</v>
      </c>
      <c r="J50" s="138" t="e">
        <f>NA()</f>
        <v>#N/A</v>
      </c>
      <c r="K50" s="138" t="e">
        <f>NA()</f>
        <v>#N/A</v>
      </c>
      <c r="L50" s="138">
        <f>IF(ISNUMBER('実質公債費比率（分子）の構造'!N$53),'実質公債費比率（分子）の構造'!N$53,NA())</f>
        <v>444</v>
      </c>
      <c r="M50" s="138" t="e">
        <f>NA()</f>
        <v>#N/A</v>
      </c>
      <c r="N50" s="138" t="e">
        <f>NA()</f>
        <v>#N/A</v>
      </c>
      <c r="O50" s="138">
        <f>IF(ISNUMBER('実質公債費比率（分子）の構造'!O$53),'実質公債費比率（分子）の構造'!O$53,NA())</f>
        <v>534</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18377</v>
      </c>
      <c r="E56" s="137"/>
      <c r="F56" s="137"/>
      <c r="G56" s="137">
        <f>'将来負担比率（分子）の構造'!J$52</f>
        <v>18728</v>
      </c>
      <c r="H56" s="137"/>
      <c r="I56" s="137"/>
      <c r="J56" s="137">
        <f>'将来負担比率（分子）の構造'!K$52</f>
        <v>18592</v>
      </c>
      <c r="K56" s="137"/>
      <c r="L56" s="137"/>
      <c r="M56" s="137">
        <f>'将来負担比率（分子）の構造'!L$52</f>
        <v>18491</v>
      </c>
      <c r="N56" s="137"/>
      <c r="O56" s="137"/>
      <c r="P56" s="137">
        <f>'将来負担比率（分子）の構造'!M$52</f>
        <v>18459</v>
      </c>
    </row>
    <row r="57" spans="1:16">
      <c r="A57" s="137" t="s">
        <v>36</v>
      </c>
      <c r="B57" s="137"/>
      <c r="C57" s="137"/>
      <c r="D57" s="137">
        <f>'将来負担比率（分子）の構造'!I$51</f>
        <v>135</v>
      </c>
      <c r="E57" s="137"/>
      <c r="F57" s="137"/>
      <c r="G57" s="137">
        <f>'将来負担比率（分子）の構造'!J$51</f>
        <v>113</v>
      </c>
      <c r="H57" s="137"/>
      <c r="I57" s="137"/>
      <c r="J57" s="137">
        <f>'将来負担比率（分子）の構造'!K$51</f>
        <v>95</v>
      </c>
      <c r="K57" s="137"/>
      <c r="L57" s="137"/>
      <c r="M57" s="137">
        <f>'将来負担比率（分子）の構造'!L$51</f>
        <v>73</v>
      </c>
      <c r="N57" s="137"/>
      <c r="O57" s="137"/>
      <c r="P57" s="137">
        <f>'将来負担比率（分子）の構造'!M$51</f>
        <v>58</v>
      </c>
    </row>
    <row r="58" spans="1:16">
      <c r="A58" s="137" t="s">
        <v>35</v>
      </c>
      <c r="B58" s="137"/>
      <c r="C58" s="137"/>
      <c r="D58" s="137">
        <f>'将来負担比率（分子）の構造'!I$50</f>
        <v>10504</v>
      </c>
      <c r="E58" s="137"/>
      <c r="F58" s="137"/>
      <c r="G58" s="137">
        <f>'将来負担比率（分子）の構造'!J$50</f>
        <v>10281</v>
      </c>
      <c r="H58" s="137"/>
      <c r="I58" s="137"/>
      <c r="J58" s="137">
        <f>'将来負担比率（分子）の構造'!K$50</f>
        <v>9517</v>
      </c>
      <c r="K58" s="137"/>
      <c r="L58" s="137"/>
      <c r="M58" s="137">
        <f>'将来負担比率（分子）の構造'!L$50</f>
        <v>9260</v>
      </c>
      <c r="N58" s="137"/>
      <c r="O58" s="137"/>
      <c r="P58" s="137">
        <f>'将来負担比率（分子）の構造'!M$50</f>
        <v>8443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2240</v>
      </c>
      <c r="C62" s="137"/>
      <c r="D62" s="137"/>
      <c r="E62" s="137">
        <f>'将来負担比率（分子）の構造'!J$45</f>
        <v>2299</v>
      </c>
      <c r="F62" s="137"/>
      <c r="G62" s="137"/>
      <c r="H62" s="137">
        <f>'将来負担比率（分子）の構造'!K$45</f>
        <v>2136</v>
      </c>
      <c r="I62" s="137"/>
      <c r="J62" s="137"/>
      <c r="K62" s="137">
        <f>'将来負担比率（分子）の構造'!L$45</f>
        <v>2224</v>
      </c>
      <c r="L62" s="137"/>
      <c r="M62" s="137"/>
      <c r="N62" s="137">
        <f>'将来負担比率（分子）の構造'!M$45</f>
        <v>2255</v>
      </c>
      <c r="O62" s="137"/>
      <c r="P62" s="137"/>
    </row>
    <row r="63" spans="1:16">
      <c r="A63" s="137" t="s">
        <v>28</v>
      </c>
      <c r="B63" s="137">
        <f>'将来負担比率（分子）の構造'!I$44</f>
        <v>491</v>
      </c>
      <c r="C63" s="137"/>
      <c r="D63" s="137"/>
      <c r="E63" s="137">
        <f>'将来負担比率（分子）の構造'!J$44</f>
        <v>424</v>
      </c>
      <c r="F63" s="137"/>
      <c r="G63" s="137"/>
      <c r="H63" s="137">
        <f>'将来負担比率（分子）の構造'!K$44</f>
        <v>373</v>
      </c>
      <c r="I63" s="137"/>
      <c r="J63" s="137"/>
      <c r="K63" s="137">
        <f>'将来負担比率（分子）の構造'!L$44</f>
        <v>436</v>
      </c>
      <c r="L63" s="137"/>
      <c r="M63" s="137"/>
      <c r="N63" s="137">
        <f>'将来負担比率（分子）の構造'!M$44</f>
        <v>512</v>
      </c>
      <c r="O63" s="137"/>
      <c r="P63" s="137"/>
    </row>
    <row r="64" spans="1:16">
      <c r="A64" s="137" t="s">
        <v>27</v>
      </c>
      <c r="B64" s="137">
        <f>'将来負担比率（分子）の構造'!I$43</f>
        <v>10769</v>
      </c>
      <c r="C64" s="137"/>
      <c r="D64" s="137"/>
      <c r="E64" s="137">
        <f>'将来負担比率（分子）の構造'!J$43</f>
        <v>10698</v>
      </c>
      <c r="F64" s="137"/>
      <c r="G64" s="137"/>
      <c r="H64" s="137">
        <f>'将来負担比率（分子）の構造'!K$43</f>
        <v>10878</v>
      </c>
      <c r="I64" s="137"/>
      <c r="J64" s="137"/>
      <c r="K64" s="137">
        <f>'将来負担比率（分子）の構造'!L$43</f>
        <v>10869</v>
      </c>
      <c r="L64" s="137"/>
      <c r="M64" s="137"/>
      <c r="N64" s="137">
        <f>'将来負担比率（分子）の構造'!M$43</f>
        <v>9525</v>
      </c>
      <c r="O64" s="137"/>
      <c r="P64" s="137"/>
    </row>
    <row r="65" spans="1:16">
      <c r="A65" s="137" t="s">
        <v>26</v>
      </c>
      <c r="B65" s="137">
        <f>'将来負担比率（分子）の構造'!I$42</f>
        <v>944</v>
      </c>
      <c r="C65" s="137"/>
      <c r="D65" s="137"/>
      <c r="E65" s="137">
        <f>'将来負担比率（分子）の構造'!J$42</f>
        <v>937</v>
      </c>
      <c r="F65" s="137"/>
      <c r="G65" s="137"/>
      <c r="H65" s="137">
        <f>'将来負担比率（分子）の構造'!K$42</f>
        <v>748</v>
      </c>
      <c r="I65" s="137"/>
      <c r="J65" s="137"/>
      <c r="K65" s="137">
        <f>'将来負担比率（分子）の構造'!L$42</f>
        <v>738</v>
      </c>
      <c r="L65" s="137"/>
      <c r="M65" s="137"/>
      <c r="N65" s="137">
        <f>'将来負担比率（分子）の構造'!M$42</f>
        <v>734</v>
      </c>
      <c r="O65" s="137"/>
      <c r="P65" s="137"/>
    </row>
    <row r="66" spans="1:16">
      <c r="A66" s="137" t="s">
        <v>25</v>
      </c>
      <c r="B66" s="137">
        <f>'将来負担比率（分子）の構造'!I$41</f>
        <v>14868</v>
      </c>
      <c r="C66" s="137"/>
      <c r="D66" s="137"/>
      <c r="E66" s="137">
        <f>'将来負担比率（分子）の構造'!J$41</f>
        <v>15747</v>
      </c>
      <c r="F66" s="137"/>
      <c r="G66" s="137"/>
      <c r="H66" s="137">
        <f>'将来負担比率（分子）の構造'!K$41</f>
        <v>16025</v>
      </c>
      <c r="I66" s="137"/>
      <c r="J66" s="137"/>
      <c r="K66" s="137">
        <f>'将来負担比率（分子）の構造'!L$41</f>
        <v>16221</v>
      </c>
      <c r="L66" s="137"/>
      <c r="M66" s="137"/>
      <c r="N66" s="137">
        <f>'将来負担比率（分子）の構造'!M$41</f>
        <v>16481</v>
      </c>
      <c r="O66" s="137"/>
      <c r="P66" s="137"/>
    </row>
    <row r="67" spans="1:16">
      <c r="A67" s="137" t="s">
        <v>63</v>
      </c>
      <c r="B67" s="137" t="e">
        <f>NA()</f>
        <v>#N/A</v>
      </c>
      <c r="C67" s="137">
        <f>IF(ISNUMBER('将来負担比率（分子）の構造'!I$53), IF('将来負担比率（分子）の構造'!I$53 &lt; 0, 0, '将来負担比率（分子）の構造'!I$53), NA())</f>
        <v>296</v>
      </c>
      <c r="D67" s="137" t="e">
        <f>NA()</f>
        <v>#N/A</v>
      </c>
      <c r="E67" s="137" t="e">
        <f>NA()</f>
        <v>#N/A</v>
      </c>
      <c r="F67" s="137">
        <f>IF(ISNUMBER('将来負担比率（分子）の構造'!J$53), IF('将来負担比率（分子）の構造'!J$53 &lt; 0, 0, '将来負担比率（分子）の構造'!J$53), NA())</f>
        <v>982</v>
      </c>
      <c r="G67" s="137" t="e">
        <f>NA()</f>
        <v>#N/A</v>
      </c>
      <c r="H67" s="137" t="e">
        <f>NA()</f>
        <v>#N/A</v>
      </c>
      <c r="I67" s="137">
        <f>IF(ISNUMBER('将来負担比率（分子）の構造'!K$53), IF('将来負担比率（分子）の構造'!K$53 &lt; 0, 0, '将来負担比率（分子）の構造'!K$53), NA())</f>
        <v>1956</v>
      </c>
      <c r="J67" s="137" t="e">
        <f>NA()</f>
        <v>#N/A</v>
      </c>
      <c r="K67" s="137" t="e">
        <f>NA()</f>
        <v>#N/A</v>
      </c>
      <c r="L67" s="137">
        <f>IF(ISNUMBER('将来負担比率（分子）の構造'!L$53), IF('将来負担比率（分子）の構造'!L$53 &lt; 0, 0, '将来負担比率（分子）の構造'!L$53), NA())</f>
        <v>2664</v>
      </c>
      <c r="M67" s="137" t="e">
        <f>NA()</f>
        <v>#N/A</v>
      </c>
      <c r="N67" s="137" t="e">
        <f>NA()</f>
        <v>#N/A</v>
      </c>
      <c r="O67" s="137">
        <f>IF(ISNUMBER('将来負担比率（分子）の構造'!M$53), IF('将来負担比率（分子）の構造'!M$53 &lt; 0, 0, '将来負担比率（分子）の構造'!M$53), NA())</f>
        <v>2546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5365905</v>
      </c>
      <c r="S5" s="615"/>
      <c r="T5" s="615"/>
      <c r="U5" s="615"/>
      <c r="V5" s="615"/>
      <c r="W5" s="615"/>
      <c r="X5" s="615"/>
      <c r="Y5" s="616"/>
      <c r="Z5" s="617">
        <v>31.3</v>
      </c>
      <c r="AA5" s="617"/>
      <c r="AB5" s="617"/>
      <c r="AC5" s="617"/>
      <c r="AD5" s="618">
        <v>5365905</v>
      </c>
      <c r="AE5" s="618"/>
      <c r="AF5" s="618"/>
      <c r="AG5" s="618"/>
      <c r="AH5" s="618"/>
      <c r="AI5" s="618"/>
      <c r="AJ5" s="618"/>
      <c r="AK5" s="618"/>
      <c r="AL5" s="619">
        <v>52.7</v>
      </c>
      <c r="AM5" s="620"/>
      <c r="AN5" s="620"/>
      <c r="AO5" s="621"/>
      <c r="AP5" s="611" t="s">
        <v>210</v>
      </c>
      <c r="AQ5" s="612"/>
      <c r="AR5" s="612"/>
      <c r="AS5" s="612"/>
      <c r="AT5" s="612"/>
      <c r="AU5" s="612"/>
      <c r="AV5" s="612"/>
      <c r="AW5" s="612"/>
      <c r="AX5" s="612"/>
      <c r="AY5" s="612"/>
      <c r="AZ5" s="612"/>
      <c r="BA5" s="612"/>
      <c r="BB5" s="612"/>
      <c r="BC5" s="612"/>
      <c r="BD5" s="612"/>
      <c r="BE5" s="612"/>
      <c r="BF5" s="613"/>
      <c r="BG5" s="625">
        <v>5352541</v>
      </c>
      <c r="BH5" s="626"/>
      <c r="BI5" s="626"/>
      <c r="BJ5" s="626"/>
      <c r="BK5" s="626"/>
      <c r="BL5" s="626"/>
      <c r="BM5" s="626"/>
      <c r="BN5" s="627"/>
      <c r="BO5" s="628">
        <v>99.8</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211916</v>
      </c>
      <c r="S6" s="626"/>
      <c r="T6" s="626"/>
      <c r="U6" s="626"/>
      <c r="V6" s="626"/>
      <c r="W6" s="626"/>
      <c r="X6" s="626"/>
      <c r="Y6" s="627"/>
      <c r="Z6" s="628">
        <v>1.2</v>
      </c>
      <c r="AA6" s="628"/>
      <c r="AB6" s="628"/>
      <c r="AC6" s="628"/>
      <c r="AD6" s="629">
        <v>211916</v>
      </c>
      <c r="AE6" s="629"/>
      <c r="AF6" s="629"/>
      <c r="AG6" s="629"/>
      <c r="AH6" s="629"/>
      <c r="AI6" s="629"/>
      <c r="AJ6" s="629"/>
      <c r="AK6" s="629"/>
      <c r="AL6" s="630">
        <v>2.1</v>
      </c>
      <c r="AM6" s="631"/>
      <c r="AN6" s="631"/>
      <c r="AO6" s="632"/>
      <c r="AP6" s="622" t="s">
        <v>216</v>
      </c>
      <c r="AQ6" s="623"/>
      <c r="AR6" s="623"/>
      <c r="AS6" s="623"/>
      <c r="AT6" s="623"/>
      <c r="AU6" s="623"/>
      <c r="AV6" s="623"/>
      <c r="AW6" s="623"/>
      <c r="AX6" s="623"/>
      <c r="AY6" s="623"/>
      <c r="AZ6" s="623"/>
      <c r="BA6" s="623"/>
      <c r="BB6" s="623"/>
      <c r="BC6" s="623"/>
      <c r="BD6" s="623"/>
      <c r="BE6" s="623"/>
      <c r="BF6" s="624"/>
      <c r="BG6" s="625">
        <v>5352541</v>
      </c>
      <c r="BH6" s="626"/>
      <c r="BI6" s="626"/>
      <c r="BJ6" s="626"/>
      <c r="BK6" s="626"/>
      <c r="BL6" s="626"/>
      <c r="BM6" s="626"/>
      <c r="BN6" s="627"/>
      <c r="BO6" s="628">
        <v>99.8</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150038</v>
      </c>
      <c r="CS6" s="626"/>
      <c r="CT6" s="626"/>
      <c r="CU6" s="626"/>
      <c r="CV6" s="626"/>
      <c r="CW6" s="626"/>
      <c r="CX6" s="626"/>
      <c r="CY6" s="627"/>
      <c r="CZ6" s="628">
        <v>1</v>
      </c>
      <c r="DA6" s="628"/>
      <c r="DB6" s="628"/>
      <c r="DC6" s="628"/>
      <c r="DD6" s="634" t="s">
        <v>211</v>
      </c>
      <c r="DE6" s="626"/>
      <c r="DF6" s="626"/>
      <c r="DG6" s="626"/>
      <c r="DH6" s="626"/>
      <c r="DI6" s="626"/>
      <c r="DJ6" s="626"/>
      <c r="DK6" s="626"/>
      <c r="DL6" s="626"/>
      <c r="DM6" s="626"/>
      <c r="DN6" s="626"/>
      <c r="DO6" s="626"/>
      <c r="DP6" s="627"/>
      <c r="DQ6" s="634">
        <v>150038</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5912</v>
      </c>
      <c r="S7" s="626"/>
      <c r="T7" s="626"/>
      <c r="U7" s="626"/>
      <c r="V7" s="626"/>
      <c r="W7" s="626"/>
      <c r="X7" s="626"/>
      <c r="Y7" s="627"/>
      <c r="Z7" s="628">
        <v>0</v>
      </c>
      <c r="AA7" s="628"/>
      <c r="AB7" s="628"/>
      <c r="AC7" s="628"/>
      <c r="AD7" s="629">
        <v>5912</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1992785</v>
      </c>
      <c r="BH7" s="626"/>
      <c r="BI7" s="626"/>
      <c r="BJ7" s="626"/>
      <c r="BK7" s="626"/>
      <c r="BL7" s="626"/>
      <c r="BM7" s="626"/>
      <c r="BN7" s="627"/>
      <c r="BO7" s="628">
        <v>37.1</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1738452</v>
      </c>
      <c r="CS7" s="626"/>
      <c r="CT7" s="626"/>
      <c r="CU7" s="626"/>
      <c r="CV7" s="626"/>
      <c r="CW7" s="626"/>
      <c r="CX7" s="626"/>
      <c r="CY7" s="627"/>
      <c r="CZ7" s="628">
        <v>11.1</v>
      </c>
      <c r="DA7" s="628"/>
      <c r="DB7" s="628"/>
      <c r="DC7" s="628"/>
      <c r="DD7" s="634">
        <v>129636</v>
      </c>
      <c r="DE7" s="626"/>
      <c r="DF7" s="626"/>
      <c r="DG7" s="626"/>
      <c r="DH7" s="626"/>
      <c r="DI7" s="626"/>
      <c r="DJ7" s="626"/>
      <c r="DK7" s="626"/>
      <c r="DL7" s="626"/>
      <c r="DM7" s="626"/>
      <c r="DN7" s="626"/>
      <c r="DO7" s="626"/>
      <c r="DP7" s="627"/>
      <c r="DQ7" s="634">
        <v>1488498</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15089</v>
      </c>
      <c r="S8" s="626"/>
      <c r="T8" s="626"/>
      <c r="U8" s="626"/>
      <c r="V8" s="626"/>
      <c r="W8" s="626"/>
      <c r="X8" s="626"/>
      <c r="Y8" s="627"/>
      <c r="Z8" s="628">
        <v>0.1</v>
      </c>
      <c r="AA8" s="628"/>
      <c r="AB8" s="628"/>
      <c r="AC8" s="628"/>
      <c r="AD8" s="629">
        <v>15089</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57975</v>
      </c>
      <c r="BH8" s="626"/>
      <c r="BI8" s="626"/>
      <c r="BJ8" s="626"/>
      <c r="BK8" s="626"/>
      <c r="BL8" s="626"/>
      <c r="BM8" s="626"/>
      <c r="BN8" s="627"/>
      <c r="BO8" s="628">
        <v>1.1000000000000001</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4004729</v>
      </c>
      <c r="CS8" s="626"/>
      <c r="CT8" s="626"/>
      <c r="CU8" s="626"/>
      <c r="CV8" s="626"/>
      <c r="CW8" s="626"/>
      <c r="CX8" s="626"/>
      <c r="CY8" s="627"/>
      <c r="CZ8" s="628">
        <v>25.7</v>
      </c>
      <c r="DA8" s="628"/>
      <c r="DB8" s="628"/>
      <c r="DC8" s="628"/>
      <c r="DD8" s="634">
        <v>13102</v>
      </c>
      <c r="DE8" s="626"/>
      <c r="DF8" s="626"/>
      <c r="DG8" s="626"/>
      <c r="DH8" s="626"/>
      <c r="DI8" s="626"/>
      <c r="DJ8" s="626"/>
      <c r="DK8" s="626"/>
      <c r="DL8" s="626"/>
      <c r="DM8" s="626"/>
      <c r="DN8" s="626"/>
      <c r="DO8" s="626"/>
      <c r="DP8" s="627"/>
      <c r="DQ8" s="634">
        <v>2224755</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7666</v>
      </c>
      <c r="S9" s="626"/>
      <c r="T9" s="626"/>
      <c r="U9" s="626"/>
      <c r="V9" s="626"/>
      <c r="W9" s="626"/>
      <c r="X9" s="626"/>
      <c r="Y9" s="627"/>
      <c r="Z9" s="628">
        <v>0</v>
      </c>
      <c r="AA9" s="628"/>
      <c r="AB9" s="628"/>
      <c r="AC9" s="628"/>
      <c r="AD9" s="629">
        <v>7666</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1552240</v>
      </c>
      <c r="BH9" s="626"/>
      <c r="BI9" s="626"/>
      <c r="BJ9" s="626"/>
      <c r="BK9" s="626"/>
      <c r="BL9" s="626"/>
      <c r="BM9" s="626"/>
      <c r="BN9" s="627"/>
      <c r="BO9" s="628">
        <v>28.9</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1483882</v>
      </c>
      <c r="CS9" s="626"/>
      <c r="CT9" s="626"/>
      <c r="CU9" s="626"/>
      <c r="CV9" s="626"/>
      <c r="CW9" s="626"/>
      <c r="CX9" s="626"/>
      <c r="CY9" s="627"/>
      <c r="CZ9" s="628">
        <v>9.5</v>
      </c>
      <c r="DA9" s="628"/>
      <c r="DB9" s="628"/>
      <c r="DC9" s="628"/>
      <c r="DD9" s="634">
        <v>34772</v>
      </c>
      <c r="DE9" s="626"/>
      <c r="DF9" s="626"/>
      <c r="DG9" s="626"/>
      <c r="DH9" s="626"/>
      <c r="DI9" s="626"/>
      <c r="DJ9" s="626"/>
      <c r="DK9" s="626"/>
      <c r="DL9" s="626"/>
      <c r="DM9" s="626"/>
      <c r="DN9" s="626"/>
      <c r="DO9" s="626"/>
      <c r="DP9" s="627"/>
      <c r="DQ9" s="634">
        <v>1380898</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567237</v>
      </c>
      <c r="S10" s="626"/>
      <c r="T10" s="626"/>
      <c r="U10" s="626"/>
      <c r="V10" s="626"/>
      <c r="W10" s="626"/>
      <c r="X10" s="626"/>
      <c r="Y10" s="627"/>
      <c r="Z10" s="628">
        <v>3.3</v>
      </c>
      <c r="AA10" s="628"/>
      <c r="AB10" s="628"/>
      <c r="AC10" s="628"/>
      <c r="AD10" s="629">
        <v>567237</v>
      </c>
      <c r="AE10" s="629"/>
      <c r="AF10" s="629"/>
      <c r="AG10" s="629"/>
      <c r="AH10" s="629"/>
      <c r="AI10" s="629"/>
      <c r="AJ10" s="629"/>
      <c r="AK10" s="629"/>
      <c r="AL10" s="630">
        <v>5.6</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106952</v>
      </c>
      <c r="BH10" s="626"/>
      <c r="BI10" s="626"/>
      <c r="BJ10" s="626"/>
      <c r="BK10" s="626"/>
      <c r="BL10" s="626"/>
      <c r="BM10" s="626"/>
      <c r="BN10" s="627"/>
      <c r="BO10" s="628">
        <v>2</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3061</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61</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v>16244</v>
      </c>
      <c r="S11" s="626"/>
      <c r="T11" s="626"/>
      <c r="U11" s="626"/>
      <c r="V11" s="626"/>
      <c r="W11" s="626"/>
      <c r="X11" s="626"/>
      <c r="Y11" s="627"/>
      <c r="Z11" s="628">
        <v>0.1</v>
      </c>
      <c r="AA11" s="628"/>
      <c r="AB11" s="628"/>
      <c r="AC11" s="628"/>
      <c r="AD11" s="629">
        <v>16244</v>
      </c>
      <c r="AE11" s="629"/>
      <c r="AF11" s="629"/>
      <c r="AG11" s="629"/>
      <c r="AH11" s="629"/>
      <c r="AI11" s="629"/>
      <c r="AJ11" s="629"/>
      <c r="AK11" s="629"/>
      <c r="AL11" s="630">
        <v>0.2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275618</v>
      </c>
      <c r="BH11" s="626"/>
      <c r="BI11" s="626"/>
      <c r="BJ11" s="626"/>
      <c r="BK11" s="626"/>
      <c r="BL11" s="626"/>
      <c r="BM11" s="626"/>
      <c r="BN11" s="627"/>
      <c r="BO11" s="628">
        <v>5.0999999999999996</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1098029</v>
      </c>
      <c r="CS11" s="626"/>
      <c r="CT11" s="626"/>
      <c r="CU11" s="626"/>
      <c r="CV11" s="626"/>
      <c r="CW11" s="626"/>
      <c r="CX11" s="626"/>
      <c r="CY11" s="627"/>
      <c r="CZ11" s="628">
        <v>7</v>
      </c>
      <c r="DA11" s="628"/>
      <c r="DB11" s="628"/>
      <c r="DC11" s="628"/>
      <c r="DD11" s="634">
        <v>267425</v>
      </c>
      <c r="DE11" s="626"/>
      <c r="DF11" s="626"/>
      <c r="DG11" s="626"/>
      <c r="DH11" s="626"/>
      <c r="DI11" s="626"/>
      <c r="DJ11" s="626"/>
      <c r="DK11" s="626"/>
      <c r="DL11" s="626"/>
      <c r="DM11" s="626"/>
      <c r="DN11" s="626"/>
      <c r="DO11" s="626"/>
      <c r="DP11" s="627"/>
      <c r="DQ11" s="634">
        <v>831638</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3040481</v>
      </c>
      <c r="BH12" s="626"/>
      <c r="BI12" s="626"/>
      <c r="BJ12" s="626"/>
      <c r="BK12" s="626"/>
      <c r="BL12" s="626"/>
      <c r="BM12" s="626"/>
      <c r="BN12" s="627"/>
      <c r="BO12" s="628">
        <v>56.7</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353999</v>
      </c>
      <c r="CS12" s="626"/>
      <c r="CT12" s="626"/>
      <c r="CU12" s="626"/>
      <c r="CV12" s="626"/>
      <c r="CW12" s="626"/>
      <c r="CX12" s="626"/>
      <c r="CY12" s="627"/>
      <c r="CZ12" s="628">
        <v>2.2999999999999998</v>
      </c>
      <c r="DA12" s="628"/>
      <c r="DB12" s="628"/>
      <c r="DC12" s="628"/>
      <c r="DD12" s="634">
        <v>32795</v>
      </c>
      <c r="DE12" s="626"/>
      <c r="DF12" s="626"/>
      <c r="DG12" s="626"/>
      <c r="DH12" s="626"/>
      <c r="DI12" s="626"/>
      <c r="DJ12" s="626"/>
      <c r="DK12" s="626"/>
      <c r="DL12" s="626"/>
      <c r="DM12" s="626"/>
      <c r="DN12" s="626"/>
      <c r="DO12" s="626"/>
      <c r="DP12" s="627"/>
      <c r="DQ12" s="634">
        <v>295799</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48520</v>
      </c>
      <c r="S13" s="626"/>
      <c r="T13" s="626"/>
      <c r="U13" s="626"/>
      <c r="V13" s="626"/>
      <c r="W13" s="626"/>
      <c r="X13" s="626"/>
      <c r="Y13" s="627"/>
      <c r="Z13" s="628">
        <v>0.3</v>
      </c>
      <c r="AA13" s="628"/>
      <c r="AB13" s="628"/>
      <c r="AC13" s="628"/>
      <c r="AD13" s="629">
        <v>48520</v>
      </c>
      <c r="AE13" s="629"/>
      <c r="AF13" s="629"/>
      <c r="AG13" s="629"/>
      <c r="AH13" s="629"/>
      <c r="AI13" s="629"/>
      <c r="AJ13" s="629"/>
      <c r="AK13" s="629"/>
      <c r="AL13" s="630">
        <v>0.5</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3039612</v>
      </c>
      <c r="BH13" s="626"/>
      <c r="BI13" s="626"/>
      <c r="BJ13" s="626"/>
      <c r="BK13" s="626"/>
      <c r="BL13" s="626"/>
      <c r="BM13" s="626"/>
      <c r="BN13" s="627"/>
      <c r="BO13" s="628">
        <v>56.6</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2045780</v>
      </c>
      <c r="CS13" s="626"/>
      <c r="CT13" s="626"/>
      <c r="CU13" s="626"/>
      <c r="CV13" s="626"/>
      <c r="CW13" s="626"/>
      <c r="CX13" s="626"/>
      <c r="CY13" s="627"/>
      <c r="CZ13" s="628">
        <v>13.1</v>
      </c>
      <c r="DA13" s="628"/>
      <c r="DB13" s="628"/>
      <c r="DC13" s="628"/>
      <c r="DD13" s="634">
        <v>1386040</v>
      </c>
      <c r="DE13" s="626"/>
      <c r="DF13" s="626"/>
      <c r="DG13" s="626"/>
      <c r="DH13" s="626"/>
      <c r="DI13" s="626"/>
      <c r="DJ13" s="626"/>
      <c r="DK13" s="626"/>
      <c r="DL13" s="626"/>
      <c r="DM13" s="626"/>
      <c r="DN13" s="626"/>
      <c r="DO13" s="626"/>
      <c r="DP13" s="627"/>
      <c r="DQ13" s="634">
        <v>1286911</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94615</v>
      </c>
      <c r="BH14" s="626"/>
      <c r="BI14" s="626"/>
      <c r="BJ14" s="626"/>
      <c r="BK14" s="626"/>
      <c r="BL14" s="626"/>
      <c r="BM14" s="626"/>
      <c r="BN14" s="627"/>
      <c r="BO14" s="628">
        <v>1.8</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655166</v>
      </c>
      <c r="CS14" s="626"/>
      <c r="CT14" s="626"/>
      <c r="CU14" s="626"/>
      <c r="CV14" s="626"/>
      <c r="CW14" s="626"/>
      <c r="CX14" s="626"/>
      <c r="CY14" s="627"/>
      <c r="CZ14" s="628">
        <v>4.2</v>
      </c>
      <c r="DA14" s="628"/>
      <c r="DB14" s="628"/>
      <c r="DC14" s="628"/>
      <c r="DD14" s="634">
        <v>24407</v>
      </c>
      <c r="DE14" s="626"/>
      <c r="DF14" s="626"/>
      <c r="DG14" s="626"/>
      <c r="DH14" s="626"/>
      <c r="DI14" s="626"/>
      <c r="DJ14" s="626"/>
      <c r="DK14" s="626"/>
      <c r="DL14" s="626"/>
      <c r="DM14" s="626"/>
      <c r="DN14" s="626"/>
      <c r="DO14" s="626"/>
      <c r="DP14" s="627"/>
      <c r="DQ14" s="634">
        <v>635756</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21171</v>
      </c>
      <c r="S15" s="626"/>
      <c r="T15" s="626"/>
      <c r="U15" s="626"/>
      <c r="V15" s="626"/>
      <c r="W15" s="626"/>
      <c r="X15" s="626"/>
      <c r="Y15" s="627"/>
      <c r="Z15" s="628">
        <v>0.1</v>
      </c>
      <c r="AA15" s="628"/>
      <c r="AB15" s="628"/>
      <c r="AC15" s="628"/>
      <c r="AD15" s="629">
        <v>21171</v>
      </c>
      <c r="AE15" s="629"/>
      <c r="AF15" s="629"/>
      <c r="AG15" s="629"/>
      <c r="AH15" s="629"/>
      <c r="AI15" s="629"/>
      <c r="AJ15" s="629"/>
      <c r="AK15" s="629"/>
      <c r="AL15" s="630">
        <v>0.2</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224660</v>
      </c>
      <c r="BH15" s="626"/>
      <c r="BI15" s="626"/>
      <c r="BJ15" s="626"/>
      <c r="BK15" s="626"/>
      <c r="BL15" s="626"/>
      <c r="BM15" s="626"/>
      <c r="BN15" s="627"/>
      <c r="BO15" s="628">
        <v>4.2</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2780449</v>
      </c>
      <c r="CS15" s="626"/>
      <c r="CT15" s="626"/>
      <c r="CU15" s="626"/>
      <c r="CV15" s="626"/>
      <c r="CW15" s="626"/>
      <c r="CX15" s="626"/>
      <c r="CY15" s="627"/>
      <c r="CZ15" s="628">
        <v>17.8</v>
      </c>
      <c r="DA15" s="628"/>
      <c r="DB15" s="628"/>
      <c r="DC15" s="628"/>
      <c r="DD15" s="634">
        <v>774430</v>
      </c>
      <c r="DE15" s="626"/>
      <c r="DF15" s="626"/>
      <c r="DG15" s="626"/>
      <c r="DH15" s="626"/>
      <c r="DI15" s="626"/>
      <c r="DJ15" s="626"/>
      <c r="DK15" s="626"/>
      <c r="DL15" s="626"/>
      <c r="DM15" s="626"/>
      <c r="DN15" s="626"/>
      <c r="DO15" s="626"/>
      <c r="DP15" s="627"/>
      <c r="DQ15" s="634">
        <v>1856668</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4228571</v>
      </c>
      <c r="S16" s="626"/>
      <c r="T16" s="626"/>
      <c r="U16" s="626"/>
      <c r="V16" s="626"/>
      <c r="W16" s="626"/>
      <c r="X16" s="626"/>
      <c r="Y16" s="627"/>
      <c r="Z16" s="628">
        <v>24.7</v>
      </c>
      <c r="AA16" s="628"/>
      <c r="AB16" s="628"/>
      <c r="AC16" s="628"/>
      <c r="AD16" s="629">
        <v>3889043</v>
      </c>
      <c r="AE16" s="629"/>
      <c r="AF16" s="629"/>
      <c r="AG16" s="629"/>
      <c r="AH16" s="629"/>
      <c r="AI16" s="629"/>
      <c r="AJ16" s="629"/>
      <c r="AK16" s="629"/>
      <c r="AL16" s="630">
        <v>38.200000000000003</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6048</v>
      </c>
      <c r="CS16" s="626"/>
      <c r="CT16" s="626"/>
      <c r="CU16" s="626"/>
      <c r="CV16" s="626"/>
      <c r="CW16" s="626"/>
      <c r="CX16" s="626"/>
      <c r="CY16" s="627"/>
      <c r="CZ16" s="628">
        <v>0</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3889043</v>
      </c>
      <c r="S17" s="626"/>
      <c r="T17" s="626"/>
      <c r="U17" s="626"/>
      <c r="V17" s="626"/>
      <c r="W17" s="626"/>
      <c r="X17" s="626"/>
      <c r="Y17" s="627"/>
      <c r="Z17" s="628">
        <v>22.7</v>
      </c>
      <c r="AA17" s="628"/>
      <c r="AB17" s="628"/>
      <c r="AC17" s="628"/>
      <c r="AD17" s="629">
        <v>3889043</v>
      </c>
      <c r="AE17" s="629"/>
      <c r="AF17" s="629"/>
      <c r="AG17" s="629"/>
      <c r="AH17" s="629"/>
      <c r="AI17" s="629"/>
      <c r="AJ17" s="629"/>
      <c r="AK17" s="629"/>
      <c r="AL17" s="630">
        <v>38.200000000000003</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1272801</v>
      </c>
      <c r="CS17" s="626"/>
      <c r="CT17" s="626"/>
      <c r="CU17" s="626"/>
      <c r="CV17" s="626"/>
      <c r="CW17" s="626"/>
      <c r="CX17" s="626"/>
      <c r="CY17" s="627"/>
      <c r="CZ17" s="628">
        <v>8.1999999999999993</v>
      </c>
      <c r="DA17" s="628"/>
      <c r="DB17" s="628"/>
      <c r="DC17" s="628"/>
      <c r="DD17" s="634" t="s">
        <v>112</v>
      </c>
      <c r="DE17" s="626"/>
      <c r="DF17" s="626"/>
      <c r="DG17" s="626"/>
      <c r="DH17" s="626"/>
      <c r="DI17" s="626"/>
      <c r="DJ17" s="626"/>
      <c r="DK17" s="626"/>
      <c r="DL17" s="626"/>
      <c r="DM17" s="626"/>
      <c r="DN17" s="626"/>
      <c r="DO17" s="626"/>
      <c r="DP17" s="627"/>
      <c r="DQ17" s="634">
        <v>1253770</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339528</v>
      </c>
      <c r="S18" s="626"/>
      <c r="T18" s="626"/>
      <c r="U18" s="626"/>
      <c r="V18" s="626"/>
      <c r="W18" s="626"/>
      <c r="X18" s="626"/>
      <c r="Y18" s="627"/>
      <c r="Z18" s="628">
        <v>2</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13364</v>
      </c>
      <c r="BH19" s="626"/>
      <c r="BI19" s="626"/>
      <c r="BJ19" s="626"/>
      <c r="BK19" s="626"/>
      <c r="BL19" s="626"/>
      <c r="BM19" s="626"/>
      <c r="BN19" s="627"/>
      <c r="BO19" s="628">
        <v>0.2</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10488231</v>
      </c>
      <c r="S20" s="626"/>
      <c r="T20" s="626"/>
      <c r="U20" s="626"/>
      <c r="V20" s="626"/>
      <c r="W20" s="626"/>
      <c r="X20" s="626"/>
      <c r="Y20" s="627"/>
      <c r="Z20" s="628">
        <v>61.2</v>
      </c>
      <c r="AA20" s="628"/>
      <c r="AB20" s="628"/>
      <c r="AC20" s="628"/>
      <c r="AD20" s="629">
        <v>10148703</v>
      </c>
      <c r="AE20" s="629"/>
      <c r="AF20" s="629"/>
      <c r="AG20" s="629"/>
      <c r="AH20" s="629"/>
      <c r="AI20" s="629"/>
      <c r="AJ20" s="629"/>
      <c r="AK20" s="629"/>
      <c r="AL20" s="630">
        <v>99.6</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13364</v>
      </c>
      <c r="BH20" s="626"/>
      <c r="BI20" s="626"/>
      <c r="BJ20" s="626"/>
      <c r="BK20" s="626"/>
      <c r="BL20" s="626"/>
      <c r="BM20" s="626"/>
      <c r="BN20" s="627"/>
      <c r="BO20" s="628">
        <v>0.2</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15592434</v>
      </c>
      <c r="CS20" s="626"/>
      <c r="CT20" s="626"/>
      <c r="CU20" s="626"/>
      <c r="CV20" s="626"/>
      <c r="CW20" s="626"/>
      <c r="CX20" s="626"/>
      <c r="CY20" s="627"/>
      <c r="CZ20" s="628">
        <v>100</v>
      </c>
      <c r="DA20" s="628"/>
      <c r="DB20" s="628"/>
      <c r="DC20" s="628"/>
      <c r="DD20" s="634">
        <v>2662607</v>
      </c>
      <c r="DE20" s="626"/>
      <c r="DF20" s="626"/>
      <c r="DG20" s="626"/>
      <c r="DH20" s="626"/>
      <c r="DI20" s="626"/>
      <c r="DJ20" s="626"/>
      <c r="DK20" s="626"/>
      <c r="DL20" s="626"/>
      <c r="DM20" s="626"/>
      <c r="DN20" s="626"/>
      <c r="DO20" s="626"/>
      <c r="DP20" s="627"/>
      <c r="DQ20" s="634">
        <v>11404792</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5898</v>
      </c>
      <c r="S21" s="626"/>
      <c r="T21" s="626"/>
      <c r="U21" s="626"/>
      <c r="V21" s="626"/>
      <c r="W21" s="626"/>
      <c r="X21" s="626"/>
      <c r="Y21" s="627"/>
      <c r="Z21" s="628">
        <v>0</v>
      </c>
      <c r="AA21" s="628"/>
      <c r="AB21" s="628"/>
      <c r="AC21" s="628"/>
      <c r="AD21" s="629">
        <v>5898</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13364</v>
      </c>
      <c r="BH21" s="626"/>
      <c r="BI21" s="626"/>
      <c r="BJ21" s="626"/>
      <c r="BK21" s="626"/>
      <c r="BL21" s="626"/>
      <c r="BM21" s="626"/>
      <c r="BN21" s="627"/>
      <c r="BO21" s="628">
        <v>0.2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41709</v>
      </c>
      <c r="S22" s="626"/>
      <c r="T22" s="626"/>
      <c r="U22" s="626"/>
      <c r="V22" s="626"/>
      <c r="W22" s="626"/>
      <c r="X22" s="626"/>
      <c r="Y22" s="627"/>
      <c r="Z22" s="628">
        <v>0.2</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163768</v>
      </c>
      <c r="S23" s="626"/>
      <c r="T23" s="626"/>
      <c r="U23" s="626"/>
      <c r="V23" s="626"/>
      <c r="W23" s="626"/>
      <c r="X23" s="626"/>
      <c r="Y23" s="627"/>
      <c r="Z23" s="628">
        <v>1</v>
      </c>
      <c r="AA23" s="628"/>
      <c r="AB23" s="628"/>
      <c r="AC23" s="628"/>
      <c r="AD23" s="629">
        <v>20553</v>
      </c>
      <c r="AE23" s="629"/>
      <c r="AF23" s="629"/>
      <c r="AG23" s="629"/>
      <c r="AH23" s="629"/>
      <c r="AI23" s="629"/>
      <c r="AJ23" s="629"/>
      <c r="AK23" s="629"/>
      <c r="AL23" s="630">
        <v>0.2</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71900</v>
      </c>
      <c r="S24" s="626"/>
      <c r="T24" s="626"/>
      <c r="U24" s="626"/>
      <c r="V24" s="626"/>
      <c r="W24" s="626"/>
      <c r="X24" s="626"/>
      <c r="Y24" s="627"/>
      <c r="Z24" s="628">
        <v>0.4</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5506791</v>
      </c>
      <c r="CS24" s="615"/>
      <c r="CT24" s="615"/>
      <c r="CU24" s="615"/>
      <c r="CV24" s="615"/>
      <c r="CW24" s="615"/>
      <c r="CX24" s="615"/>
      <c r="CY24" s="616"/>
      <c r="CZ24" s="652">
        <v>35.299999999999997</v>
      </c>
      <c r="DA24" s="653"/>
      <c r="DB24" s="653"/>
      <c r="DC24" s="654"/>
      <c r="DD24" s="651">
        <v>3897008</v>
      </c>
      <c r="DE24" s="615"/>
      <c r="DF24" s="615"/>
      <c r="DG24" s="615"/>
      <c r="DH24" s="615"/>
      <c r="DI24" s="615"/>
      <c r="DJ24" s="615"/>
      <c r="DK24" s="616"/>
      <c r="DL24" s="651">
        <v>3894023</v>
      </c>
      <c r="DM24" s="615"/>
      <c r="DN24" s="615"/>
      <c r="DO24" s="615"/>
      <c r="DP24" s="615"/>
      <c r="DQ24" s="615"/>
      <c r="DR24" s="615"/>
      <c r="DS24" s="615"/>
      <c r="DT24" s="615"/>
      <c r="DU24" s="615"/>
      <c r="DV24" s="616"/>
      <c r="DW24" s="619">
        <v>36.1</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1278206</v>
      </c>
      <c r="S25" s="626"/>
      <c r="T25" s="626"/>
      <c r="U25" s="626"/>
      <c r="V25" s="626"/>
      <c r="W25" s="626"/>
      <c r="X25" s="626"/>
      <c r="Y25" s="627"/>
      <c r="Z25" s="628">
        <v>7.5</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2278011</v>
      </c>
      <c r="CS25" s="657"/>
      <c r="CT25" s="657"/>
      <c r="CU25" s="657"/>
      <c r="CV25" s="657"/>
      <c r="CW25" s="657"/>
      <c r="CX25" s="657"/>
      <c r="CY25" s="658"/>
      <c r="CZ25" s="659">
        <v>14.6</v>
      </c>
      <c r="DA25" s="660"/>
      <c r="DB25" s="660"/>
      <c r="DC25" s="661"/>
      <c r="DD25" s="634">
        <v>2061949</v>
      </c>
      <c r="DE25" s="657"/>
      <c r="DF25" s="657"/>
      <c r="DG25" s="657"/>
      <c r="DH25" s="657"/>
      <c r="DI25" s="657"/>
      <c r="DJ25" s="657"/>
      <c r="DK25" s="658"/>
      <c r="DL25" s="634">
        <v>2058964</v>
      </c>
      <c r="DM25" s="657"/>
      <c r="DN25" s="657"/>
      <c r="DO25" s="657"/>
      <c r="DP25" s="657"/>
      <c r="DQ25" s="657"/>
      <c r="DR25" s="657"/>
      <c r="DS25" s="657"/>
      <c r="DT25" s="657"/>
      <c r="DU25" s="657"/>
      <c r="DV25" s="658"/>
      <c r="DW25" s="630">
        <v>19.100000000000001</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1386098</v>
      </c>
      <c r="CS26" s="626"/>
      <c r="CT26" s="626"/>
      <c r="CU26" s="626"/>
      <c r="CV26" s="626"/>
      <c r="CW26" s="626"/>
      <c r="CX26" s="626"/>
      <c r="CY26" s="627"/>
      <c r="CZ26" s="659">
        <v>8.9</v>
      </c>
      <c r="DA26" s="660"/>
      <c r="DB26" s="660"/>
      <c r="DC26" s="661"/>
      <c r="DD26" s="634">
        <v>1189744</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926579</v>
      </c>
      <c r="S27" s="626"/>
      <c r="T27" s="626"/>
      <c r="U27" s="626"/>
      <c r="V27" s="626"/>
      <c r="W27" s="626"/>
      <c r="X27" s="626"/>
      <c r="Y27" s="627"/>
      <c r="Z27" s="628">
        <v>5.4</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5365905</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1955979</v>
      </c>
      <c r="CS27" s="657"/>
      <c r="CT27" s="657"/>
      <c r="CU27" s="657"/>
      <c r="CV27" s="657"/>
      <c r="CW27" s="657"/>
      <c r="CX27" s="657"/>
      <c r="CY27" s="658"/>
      <c r="CZ27" s="659">
        <v>12.5</v>
      </c>
      <c r="DA27" s="660"/>
      <c r="DB27" s="660"/>
      <c r="DC27" s="661"/>
      <c r="DD27" s="634">
        <v>581289</v>
      </c>
      <c r="DE27" s="657"/>
      <c r="DF27" s="657"/>
      <c r="DG27" s="657"/>
      <c r="DH27" s="657"/>
      <c r="DI27" s="657"/>
      <c r="DJ27" s="657"/>
      <c r="DK27" s="658"/>
      <c r="DL27" s="634">
        <v>581289</v>
      </c>
      <c r="DM27" s="657"/>
      <c r="DN27" s="657"/>
      <c r="DO27" s="657"/>
      <c r="DP27" s="657"/>
      <c r="DQ27" s="657"/>
      <c r="DR27" s="657"/>
      <c r="DS27" s="657"/>
      <c r="DT27" s="657"/>
      <c r="DU27" s="657"/>
      <c r="DV27" s="658"/>
      <c r="DW27" s="630">
        <v>5.4</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103012</v>
      </c>
      <c r="S28" s="626"/>
      <c r="T28" s="626"/>
      <c r="U28" s="626"/>
      <c r="V28" s="626"/>
      <c r="W28" s="626"/>
      <c r="X28" s="626"/>
      <c r="Y28" s="627"/>
      <c r="Z28" s="628">
        <v>0.6</v>
      </c>
      <c r="AA28" s="628"/>
      <c r="AB28" s="628"/>
      <c r="AC28" s="628"/>
      <c r="AD28" s="629">
        <v>8414</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1272801</v>
      </c>
      <c r="CS28" s="626"/>
      <c r="CT28" s="626"/>
      <c r="CU28" s="626"/>
      <c r="CV28" s="626"/>
      <c r="CW28" s="626"/>
      <c r="CX28" s="626"/>
      <c r="CY28" s="627"/>
      <c r="CZ28" s="659">
        <v>8.1999999999999993</v>
      </c>
      <c r="DA28" s="660"/>
      <c r="DB28" s="660"/>
      <c r="DC28" s="661"/>
      <c r="DD28" s="634">
        <v>1253770</v>
      </c>
      <c r="DE28" s="626"/>
      <c r="DF28" s="626"/>
      <c r="DG28" s="626"/>
      <c r="DH28" s="626"/>
      <c r="DI28" s="626"/>
      <c r="DJ28" s="626"/>
      <c r="DK28" s="627"/>
      <c r="DL28" s="634">
        <v>1253770</v>
      </c>
      <c r="DM28" s="626"/>
      <c r="DN28" s="626"/>
      <c r="DO28" s="626"/>
      <c r="DP28" s="626"/>
      <c r="DQ28" s="626"/>
      <c r="DR28" s="626"/>
      <c r="DS28" s="626"/>
      <c r="DT28" s="626"/>
      <c r="DU28" s="626"/>
      <c r="DV28" s="627"/>
      <c r="DW28" s="630">
        <v>11.6</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117155</v>
      </c>
      <c r="S29" s="626"/>
      <c r="T29" s="626"/>
      <c r="U29" s="626"/>
      <c r="V29" s="626"/>
      <c r="W29" s="626"/>
      <c r="X29" s="626"/>
      <c r="Y29" s="627"/>
      <c r="Z29" s="628">
        <v>0.7</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1272801</v>
      </c>
      <c r="CS29" s="657"/>
      <c r="CT29" s="657"/>
      <c r="CU29" s="657"/>
      <c r="CV29" s="657"/>
      <c r="CW29" s="657"/>
      <c r="CX29" s="657"/>
      <c r="CY29" s="658"/>
      <c r="CZ29" s="659">
        <v>8.1999999999999993</v>
      </c>
      <c r="DA29" s="660"/>
      <c r="DB29" s="660"/>
      <c r="DC29" s="661"/>
      <c r="DD29" s="634">
        <v>1253770</v>
      </c>
      <c r="DE29" s="657"/>
      <c r="DF29" s="657"/>
      <c r="DG29" s="657"/>
      <c r="DH29" s="657"/>
      <c r="DI29" s="657"/>
      <c r="DJ29" s="657"/>
      <c r="DK29" s="658"/>
      <c r="DL29" s="634">
        <v>1253770</v>
      </c>
      <c r="DM29" s="657"/>
      <c r="DN29" s="657"/>
      <c r="DO29" s="657"/>
      <c r="DP29" s="657"/>
      <c r="DQ29" s="657"/>
      <c r="DR29" s="657"/>
      <c r="DS29" s="657"/>
      <c r="DT29" s="657"/>
      <c r="DU29" s="657"/>
      <c r="DV29" s="658"/>
      <c r="DW29" s="630">
        <v>11.6</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1021052</v>
      </c>
      <c r="S30" s="626"/>
      <c r="T30" s="626"/>
      <c r="U30" s="626"/>
      <c r="V30" s="626"/>
      <c r="W30" s="626"/>
      <c r="X30" s="626"/>
      <c r="Y30" s="627"/>
      <c r="Z30" s="628">
        <v>6</v>
      </c>
      <c r="AA30" s="628"/>
      <c r="AB30" s="628"/>
      <c r="AC30" s="628"/>
      <c r="AD30" s="629">
        <v>3049</v>
      </c>
      <c r="AE30" s="629"/>
      <c r="AF30" s="629"/>
      <c r="AG30" s="629"/>
      <c r="AH30" s="629"/>
      <c r="AI30" s="629"/>
      <c r="AJ30" s="629"/>
      <c r="AK30" s="629"/>
      <c r="AL30" s="630">
        <v>0</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98.7</v>
      </c>
      <c r="BH30" s="684"/>
      <c r="BI30" s="684"/>
      <c r="BJ30" s="684"/>
      <c r="BK30" s="684"/>
      <c r="BL30" s="684"/>
      <c r="BM30" s="620">
        <v>94.8</v>
      </c>
      <c r="BN30" s="684"/>
      <c r="BO30" s="684"/>
      <c r="BP30" s="684"/>
      <c r="BQ30" s="685"/>
      <c r="BR30" s="683">
        <v>98.7</v>
      </c>
      <c r="BS30" s="684"/>
      <c r="BT30" s="684"/>
      <c r="BU30" s="684"/>
      <c r="BV30" s="684"/>
      <c r="BW30" s="684"/>
      <c r="BX30" s="620">
        <v>94.5</v>
      </c>
      <c r="BY30" s="684"/>
      <c r="BZ30" s="684"/>
      <c r="CA30" s="684"/>
      <c r="CB30" s="685"/>
      <c r="CD30" s="688"/>
      <c r="CE30" s="689"/>
      <c r="CF30" s="639" t="s">
        <v>293</v>
      </c>
      <c r="CG30" s="640"/>
      <c r="CH30" s="640"/>
      <c r="CI30" s="640"/>
      <c r="CJ30" s="640"/>
      <c r="CK30" s="640"/>
      <c r="CL30" s="640"/>
      <c r="CM30" s="640"/>
      <c r="CN30" s="640"/>
      <c r="CO30" s="640"/>
      <c r="CP30" s="640"/>
      <c r="CQ30" s="641"/>
      <c r="CR30" s="625">
        <v>1164723</v>
      </c>
      <c r="CS30" s="626"/>
      <c r="CT30" s="626"/>
      <c r="CU30" s="626"/>
      <c r="CV30" s="626"/>
      <c r="CW30" s="626"/>
      <c r="CX30" s="626"/>
      <c r="CY30" s="627"/>
      <c r="CZ30" s="659">
        <v>7.5</v>
      </c>
      <c r="DA30" s="660"/>
      <c r="DB30" s="660"/>
      <c r="DC30" s="661"/>
      <c r="DD30" s="634">
        <v>1147071</v>
      </c>
      <c r="DE30" s="626"/>
      <c r="DF30" s="626"/>
      <c r="DG30" s="626"/>
      <c r="DH30" s="626"/>
      <c r="DI30" s="626"/>
      <c r="DJ30" s="626"/>
      <c r="DK30" s="627"/>
      <c r="DL30" s="634">
        <v>1147071</v>
      </c>
      <c r="DM30" s="626"/>
      <c r="DN30" s="626"/>
      <c r="DO30" s="626"/>
      <c r="DP30" s="626"/>
      <c r="DQ30" s="626"/>
      <c r="DR30" s="626"/>
      <c r="DS30" s="626"/>
      <c r="DT30" s="626"/>
      <c r="DU30" s="626"/>
      <c r="DV30" s="627"/>
      <c r="DW30" s="630">
        <v>10.6</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1029509</v>
      </c>
      <c r="S31" s="626"/>
      <c r="T31" s="626"/>
      <c r="U31" s="626"/>
      <c r="V31" s="626"/>
      <c r="W31" s="626"/>
      <c r="X31" s="626"/>
      <c r="Y31" s="627"/>
      <c r="Z31" s="628">
        <v>6</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98.9</v>
      </c>
      <c r="BH31" s="657"/>
      <c r="BI31" s="657"/>
      <c r="BJ31" s="657"/>
      <c r="BK31" s="657"/>
      <c r="BL31" s="657"/>
      <c r="BM31" s="631">
        <v>97.4</v>
      </c>
      <c r="BN31" s="681"/>
      <c r="BO31" s="681"/>
      <c r="BP31" s="681"/>
      <c r="BQ31" s="682"/>
      <c r="BR31" s="680">
        <v>99</v>
      </c>
      <c r="BS31" s="657"/>
      <c r="BT31" s="657"/>
      <c r="BU31" s="657"/>
      <c r="BV31" s="657"/>
      <c r="BW31" s="657"/>
      <c r="BX31" s="631">
        <v>97.4</v>
      </c>
      <c r="BY31" s="681"/>
      <c r="BZ31" s="681"/>
      <c r="CA31" s="681"/>
      <c r="CB31" s="682"/>
      <c r="CD31" s="688"/>
      <c r="CE31" s="689"/>
      <c r="CF31" s="639" t="s">
        <v>297</v>
      </c>
      <c r="CG31" s="640"/>
      <c r="CH31" s="640"/>
      <c r="CI31" s="640"/>
      <c r="CJ31" s="640"/>
      <c r="CK31" s="640"/>
      <c r="CL31" s="640"/>
      <c r="CM31" s="640"/>
      <c r="CN31" s="640"/>
      <c r="CO31" s="640"/>
      <c r="CP31" s="640"/>
      <c r="CQ31" s="641"/>
      <c r="CR31" s="625">
        <v>108078</v>
      </c>
      <c r="CS31" s="657"/>
      <c r="CT31" s="657"/>
      <c r="CU31" s="657"/>
      <c r="CV31" s="657"/>
      <c r="CW31" s="657"/>
      <c r="CX31" s="657"/>
      <c r="CY31" s="658"/>
      <c r="CZ31" s="659">
        <v>0.7</v>
      </c>
      <c r="DA31" s="660"/>
      <c r="DB31" s="660"/>
      <c r="DC31" s="661"/>
      <c r="DD31" s="634">
        <v>106699</v>
      </c>
      <c r="DE31" s="657"/>
      <c r="DF31" s="657"/>
      <c r="DG31" s="657"/>
      <c r="DH31" s="657"/>
      <c r="DI31" s="657"/>
      <c r="DJ31" s="657"/>
      <c r="DK31" s="658"/>
      <c r="DL31" s="634">
        <v>106699</v>
      </c>
      <c r="DM31" s="657"/>
      <c r="DN31" s="657"/>
      <c r="DO31" s="657"/>
      <c r="DP31" s="657"/>
      <c r="DQ31" s="657"/>
      <c r="DR31" s="657"/>
      <c r="DS31" s="657"/>
      <c r="DT31" s="657"/>
      <c r="DU31" s="657"/>
      <c r="DV31" s="658"/>
      <c r="DW31" s="630">
        <v>1</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471556</v>
      </c>
      <c r="S32" s="626"/>
      <c r="T32" s="626"/>
      <c r="U32" s="626"/>
      <c r="V32" s="626"/>
      <c r="W32" s="626"/>
      <c r="X32" s="626"/>
      <c r="Y32" s="627"/>
      <c r="Z32" s="628">
        <v>2.8</v>
      </c>
      <c r="AA32" s="628"/>
      <c r="AB32" s="628"/>
      <c r="AC32" s="628"/>
      <c r="AD32" s="629">
        <v>169</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98.5</v>
      </c>
      <c r="BH32" s="693"/>
      <c r="BI32" s="693"/>
      <c r="BJ32" s="693"/>
      <c r="BK32" s="693"/>
      <c r="BL32" s="693"/>
      <c r="BM32" s="694">
        <v>92.8</v>
      </c>
      <c r="BN32" s="693"/>
      <c r="BO32" s="693"/>
      <c r="BP32" s="693"/>
      <c r="BQ32" s="695"/>
      <c r="BR32" s="692">
        <v>98.4</v>
      </c>
      <c r="BS32" s="693"/>
      <c r="BT32" s="693"/>
      <c r="BU32" s="693"/>
      <c r="BV32" s="693"/>
      <c r="BW32" s="693"/>
      <c r="BX32" s="694">
        <v>92.4</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1428378</v>
      </c>
      <c r="S33" s="626"/>
      <c r="T33" s="626"/>
      <c r="U33" s="626"/>
      <c r="V33" s="626"/>
      <c r="W33" s="626"/>
      <c r="X33" s="626"/>
      <c r="Y33" s="627"/>
      <c r="Z33" s="628">
        <v>8.3000000000000007</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7416988</v>
      </c>
      <c r="CS33" s="657"/>
      <c r="CT33" s="657"/>
      <c r="CU33" s="657"/>
      <c r="CV33" s="657"/>
      <c r="CW33" s="657"/>
      <c r="CX33" s="657"/>
      <c r="CY33" s="658"/>
      <c r="CZ33" s="659">
        <v>47.6</v>
      </c>
      <c r="DA33" s="660"/>
      <c r="DB33" s="660"/>
      <c r="DC33" s="661"/>
      <c r="DD33" s="634">
        <v>6406365</v>
      </c>
      <c r="DE33" s="657"/>
      <c r="DF33" s="657"/>
      <c r="DG33" s="657"/>
      <c r="DH33" s="657"/>
      <c r="DI33" s="657"/>
      <c r="DJ33" s="657"/>
      <c r="DK33" s="658"/>
      <c r="DL33" s="634">
        <v>5006559</v>
      </c>
      <c r="DM33" s="657"/>
      <c r="DN33" s="657"/>
      <c r="DO33" s="657"/>
      <c r="DP33" s="657"/>
      <c r="DQ33" s="657"/>
      <c r="DR33" s="657"/>
      <c r="DS33" s="657"/>
      <c r="DT33" s="657"/>
      <c r="DU33" s="657"/>
      <c r="DV33" s="658"/>
      <c r="DW33" s="630">
        <v>46.4</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2893990</v>
      </c>
      <c r="CS34" s="626"/>
      <c r="CT34" s="626"/>
      <c r="CU34" s="626"/>
      <c r="CV34" s="626"/>
      <c r="CW34" s="626"/>
      <c r="CX34" s="626"/>
      <c r="CY34" s="627"/>
      <c r="CZ34" s="659">
        <v>18.600000000000001</v>
      </c>
      <c r="DA34" s="660"/>
      <c r="DB34" s="660"/>
      <c r="DC34" s="661"/>
      <c r="DD34" s="634">
        <v>2279594</v>
      </c>
      <c r="DE34" s="626"/>
      <c r="DF34" s="626"/>
      <c r="DG34" s="626"/>
      <c r="DH34" s="626"/>
      <c r="DI34" s="626"/>
      <c r="DJ34" s="626"/>
      <c r="DK34" s="627"/>
      <c r="DL34" s="634">
        <v>2089293</v>
      </c>
      <c r="DM34" s="626"/>
      <c r="DN34" s="626"/>
      <c r="DO34" s="626"/>
      <c r="DP34" s="626"/>
      <c r="DQ34" s="626"/>
      <c r="DR34" s="626"/>
      <c r="DS34" s="626"/>
      <c r="DT34" s="626"/>
      <c r="DU34" s="626"/>
      <c r="DV34" s="627"/>
      <c r="DW34" s="630">
        <v>19.399999999999999</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606978</v>
      </c>
      <c r="S35" s="626"/>
      <c r="T35" s="626"/>
      <c r="U35" s="626"/>
      <c r="V35" s="626"/>
      <c r="W35" s="626"/>
      <c r="X35" s="626"/>
      <c r="Y35" s="627"/>
      <c r="Z35" s="628">
        <v>3.5</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2314568</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283161</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211054</v>
      </c>
      <c r="CS35" s="657"/>
      <c r="CT35" s="657"/>
      <c r="CU35" s="657"/>
      <c r="CV35" s="657"/>
      <c r="CW35" s="657"/>
      <c r="CX35" s="657"/>
      <c r="CY35" s="658"/>
      <c r="CZ35" s="659">
        <v>1.4</v>
      </c>
      <c r="DA35" s="660"/>
      <c r="DB35" s="660"/>
      <c r="DC35" s="661"/>
      <c r="DD35" s="634">
        <v>201136</v>
      </c>
      <c r="DE35" s="657"/>
      <c r="DF35" s="657"/>
      <c r="DG35" s="657"/>
      <c r="DH35" s="657"/>
      <c r="DI35" s="657"/>
      <c r="DJ35" s="657"/>
      <c r="DK35" s="658"/>
      <c r="DL35" s="634">
        <v>172202</v>
      </c>
      <c r="DM35" s="657"/>
      <c r="DN35" s="657"/>
      <c r="DO35" s="657"/>
      <c r="DP35" s="657"/>
      <c r="DQ35" s="657"/>
      <c r="DR35" s="657"/>
      <c r="DS35" s="657"/>
      <c r="DT35" s="657"/>
      <c r="DU35" s="657"/>
      <c r="DV35" s="658"/>
      <c r="DW35" s="630">
        <v>1.6</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17146953</v>
      </c>
      <c r="S36" s="698"/>
      <c r="T36" s="698"/>
      <c r="U36" s="698"/>
      <c r="V36" s="698"/>
      <c r="W36" s="698"/>
      <c r="X36" s="698"/>
      <c r="Y36" s="699"/>
      <c r="Z36" s="700">
        <v>100</v>
      </c>
      <c r="AA36" s="700"/>
      <c r="AB36" s="700"/>
      <c r="AC36" s="700"/>
      <c r="AD36" s="701">
        <v>10186786</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708000</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137608</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2174231</v>
      </c>
      <c r="CS36" s="626"/>
      <c r="CT36" s="626"/>
      <c r="CU36" s="626"/>
      <c r="CV36" s="626"/>
      <c r="CW36" s="626"/>
      <c r="CX36" s="626"/>
      <c r="CY36" s="627"/>
      <c r="CZ36" s="659">
        <v>13.9</v>
      </c>
      <c r="DA36" s="660"/>
      <c r="DB36" s="660"/>
      <c r="DC36" s="661"/>
      <c r="DD36" s="634">
        <v>2018463</v>
      </c>
      <c r="DE36" s="626"/>
      <c r="DF36" s="626"/>
      <c r="DG36" s="626"/>
      <c r="DH36" s="626"/>
      <c r="DI36" s="626"/>
      <c r="DJ36" s="626"/>
      <c r="DK36" s="627"/>
      <c r="DL36" s="634">
        <v>1285603</v>
      </c>
      <c r="DM36" s="626"/>
      <c r="DN36" s="626"/>
      <c r="DO36" s="626"/>
      <c r="DP36" s="626"/>
      <c r="DQ36" s="626"/>
      <c r="DR36" s="626"/>
      <c r="DS36" s="626"/>
      <c r="DT36" s="626"/>
      <c r="DU36" s="626"/>
      <c r="DV36" s="627"/>
      <c r="DW36" s="630">
        <v>11.9</v>
      </c>
      <c r="DX36" s="655"/>
      <c r="DY36" s="655"/>
      <c r="DZ36" s="655"/>
      <c r="EA36" s="655"/>
      <c r="EB36" s="655"/>
      <c r="EC36" s="656"/>
    </row>
    <row r="37" spans="2:133" ht="11.25" customHeight="1">
      <c r="AQ37" s="704" t="s">
        <v>315</v>
      </c>
      <c r="AR37" s="705"/>
      <c r="AS37" s="705"/>
      <c r="AT37" s="705"/>
      <c r="AU37" s="705"/>
      <c r="AV37" s="705"/>
      <c r="AW37" s="705"/>
      <c r="AX37" s="705"/>
      <c r="AY37" s="706"/>
      <c r="AZ37" s="625">
        <v>404000</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4714</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864295</v>
      </c>
      <c r="CS37" s="657"/>
      <c r="CT37" s="657"/>
      <c r="CU37" s="657"/>
      <c r="CV37" s="657"/>
      <c r="CW37" s="657"/>
      <c r="CX37" s="657"/>
      <c r="CY37" s="658"/>
      <c r="CZ37" s="659">
        <v>5.5</v>
      </c>
      <c r="DA37" s="660"/>
      <c r="DB37" s="660"/>
      <c r="DC37" s="661"/>
      <c r="DD37" s="634">
        <v>858619</v>
      </c>
      <c r="DE37" s="657"/>
      <c r="DF37" s="657"/>
      <c r="DG37" s="657"/>
      <c r="DH37" s="657"/>
      <c r="DI37" s="657"/>
      <c r="DJ37" s="657"/>
      <c r="DK37" s="658"/>
      <c r="DL37" s="634">
        <v>770931</v>
      </c>
      <c r="DM37" s="657"/>
      <c r="DN37" s="657"/>
      <c r="DO37" s="657"/>
      <c r="DP37" s="657"/>
      <c r="DQ37" s="657"/>
      <c r="DR37" s="657"/>
      <c r="DS37" s="657"/>
      <c r="DT37" s="657"/>
      <c r="DU37" s="657"/>
      <c r="DV37" s="658"/>
      <c r="DW37" s="630">
        <v>7.1</v>
      </c>
      <c r="DX37" s="655"/>
      <c r="DY37" s="655"/>
      <c r="DZ37" s="655"/>
      <c r="EA37" s="655"/>
      <c r="EB37" s="655"/>
      <c r="EC37" s="656"/>
    </row>
    <row r="38" spans="2:133" ht="11.25" customHeight="1">
      <c r="AQ38" s="704" t="s">
        <v>318</v>
      </c>
      <c r="AR38" s="705"/>
      <c r="AS38" s="705"/>
      <c r="AT38" s="705"/>
      <c r="AU38" s="705"/>
      <c r="AV38" s="705"/>
      <c r="AW38" s="705"/>
      <c r="AX38" s="705"/>
      <c r="AY38" s="706"/>
      <c r="AZ38" s="625">
        <v>4570</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8364</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1910568</v>
      </c>
      <c r="CS38" s="626"/>
      <c r="CT38" s="626"/>
      <c r="CU38" s="626"/>
      <c r="CV38" s="626"/>
      <c r="CW38" s="626"/>
      <c r="CX38" s="626"/>
      <c r="CY38" s="627"/>
      <c r="CZ38" s="659">
        <v>12.3</v>
      </c>
      <c r="DA38" s="660"/>
      <c r="DB38" s="660"/>
      <c r="DC38" s="661"/>
      <c r="DD38" s="634">
        <v>1727170</v>
      </c>
      <c r="DE38" s="626"/>
      <c r="DF38" s="626"/>
      <c r="DG38" s="626"/>
      <c r="DH38" s="626"/>
      <c r="DI38" s="626"/>
      <c r="DJ38" s="626"/>
      <c r="DK38" s="627"/>
      <c r="DL38" s="634">
        <v>1459461</v>
      </c>
      <c r="DM38" s="626"/>
      <c r="DN38" s="626"/>
      <c r="DO38" s="626"/>
      <c r="DP38" s="626"/>
      <c r="DQ38" s="626"/>
      <c r="DR38" s="626"/>
      <c r="DS38" s="626"/>
      <c r="DT38" s="626"/>
      <c r="DU38" s="626"/>
      <c r="DV38" s="627"/>
      <c r="DW38" s="630">
        <v>13.5</v>
      </c>
      <c r="DX38" s="655"/>
      <c r="DY38" s="655"/>
      <c r="DZ38" s="655"/>
      <c r="EA38" s="655"/>
      <c r="EB38" s="655"/>
      <c r="EC38" s="656"/>
    </row>
    <row r="39" spans="2:133" ht="11.25" customHeight="1">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100</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204113</v>
      </c>
      <c r="CS39" s="657"/>
      <c r="CT39" s="657"/>
      <c r="CU39" s="657"/>
      <c r="CV39" s="657"/>
      <c r="CW39" s="657"/>
      <c r="CX39" s="657"/>
      <c r="CY39" s="658"/>
      <c r="CZ39" s="659">
        <v>1.3</v>
      </c>
      <c r="DA39" s="660"/>
      <c r="DB39" s="660"/>
      <c r="DC39" s="661"/>
      <c r="DD39" s="634">
        <v>179970</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363737</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93</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23032</v>
      </c>
      <c r="CS40" s="626"/>
      <c r="CT40" s="626"/>
      <c r="CU40" s="626"/>
      <c r="CV40" s="626"/>
      <c r="CW40" s="626"/>
      <c r="CX40" s="626"/>
      <c r="CY40" s="627"/>
      <c r="CZ40" s="659">
        <v>0.1</v>
      </c>
      <c r="DA40" s="660"/>
      <c r="DB40" s="660"/>
      <c r="DC40" s="661"/>
      <c r="DD40" s="634">
        <v>32</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834261</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297</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2668655</v>
      </c>
      <c r="CS42" s="626"/>
      <c r="CT42" s="626"/>
      <c r="CU42" s="626"/>
      <c r="CV42" s="626"/>
      <c r="CW42" s="626"/>
      <c r="CX42" s="626"/>
      <c r="CY42" s="627"/>
      <c r="CZ42" s="659">
        <v>17.100000000000001</v>
      </c>
      <c r="DA42" s="708"/>
      <c r="DB42" s="708"/>
      <c r="DC42" s="709"/>
      <c r="DD42" s="634">
        <v>1101419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62373</v>
      </c>
      <c r="CS43" s="657"/>
      <c r="CT43" s="657"/>
      <c r="CU43" s="657"/>
      <c r="CV43" s="657"/>
      <c r="CW43" s="657"/>
      <c r="CX43" s="657"/>
      <c r="CY43" s="658"/>
      <c r="CZ43" s="659">
        <v>0.4</v>
      </c>
      <c r="DA43" s="660"/>
      <c r="DB43" s="660"/>
      <c r="DC43" s="661"/>
      <c r="DD43" s="634">
        <v>62373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2662607</v>
      </c>
      <c r="CS44" s="626"/>
      <c r="CT44" s="626"/>
      <c r="CU44" s="626"/>
      <c r="CV44" s="626"/>
      <c r="CW44" s="626"/>
      <c r="CX44" s="626"/>
      <c r="CY44" s="627"/>
      <c r="CZ44" s="659">
        <v>17.100000000000001</v>
      </c>
      <c r="DA44" s="708"/>
      <c r="DB44" s="708"/>
      <c r="DC44" s="709"/>
      <c r="DD44" s="634">
        <v>1101419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272740</v>
      </c>
      <c r="CS45" s="657"/>
      <c r="CT45" s="657"/>
      <c r="CU45" s="657"/>
      <c r="CV45" s="657"/>
      <c r="CW45" s="657"/>
      <c r="CX45" s="657"/>
      <c r="CY45" s="658"/>
      <c r="CZ45" s="659">
        <v>1.7</v>
      </c>
      <c r="DA45" s="660"/>
      <c r="DB45" s="660"/>
      <c r="DC45" s="661"/>
      <c r="DD45" s="634">
        <v>20495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2359312</v>
      </c>
      <c r="CS46" s="626"/>
      <c r="CT46" s="626"/>
      <c r="CU46" s="626"/>
      <c r="CV46" s="626"/>
      <c r="CW46" s="626"/>
      <c r="CX46" s="626"/>
      <c r="CY46" s="627"/>
      <c r="CZ46" s="659">
        <v>15.1</v>
      </c>
      <c r="DA46" s="708"/>
      <c r="DB46" s="708"/>
      <c r="DC46" s="709"/>
      <c r="DD46" s="634">
        <v>1060069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6048</v>
      </c>
      <c r="CS47" s="657"/>
      <c r="CT47" s="657"/>
      <c r="CU47" s="657"/>
      <c r="CV47" s="657"/>
      <c r="CW47" s="657"/>
      <c r="CX47" s="657"/>
      <c r="CY47" s="658"/>
      <c r="CZ47" s="659">
        <v>0</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15592434</v>
      </c>
      <c r="CS49" s="693"/>
      <c r="CT49" s="693"/>
      <c r="CU49" s="693"/>
      <c r="CV49" s="693"/>
      <c r="CW49" s="693"/>
      <c r="CX49" s="693"/>
      <c r="CY49" s="720"/>
      <c r="CZ49" s="721">
        <v>100</v>
      </c>
      <c r="DA49" s="722"/>
      <c r="DB49" s="722"/>
      <c r="DC49" s="723"/>
      <c r="DD49" s="724">
        <v>11404792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56.25" customHeight="1" thickTop="1">
      <c r="A7" s="211">
        <v>1</v>
      </c>
      <c r="B7" s="751" t="s">
        <v>366</v>
      </c>
      <c r="C7" s="752"/>
      <c r="D7" s="752"/>
      <c r="E7" s="752"/>
      <c r="F7" s="752"/>
      <c r="G7" s="752"/>
      <c r="H7" s="752"/>
      <c r="I7" s="752"/>
      <c r="J7" s="752"/>
      <c r="K7" s="752"/>
      <c r="L7" s="752"/>
      <c r="M7" s="752"/>
      <c r="N7" s="752"/>
      <c r="O7" s="752"/>
      <c r="P7" s="753"/>
      <c r="Q7" s="754">
        <f>17155+1</f>
        <v>17156</v>
      </c>
      <c r="R7" s="755"/>
      <c r="S7" s="755"/>
      <c r="T7" s="755"/>
      <c r="U7" s="755"/>
      <c r="V7" s="755">
        <f>15601</f>
        <v>15601</v>
      </c>
      <c r="W7" s="755"/>
      <c r="X7" s="755"/>
      <c r="Y7" s="755"/>
      <c r="Z7" s="755"/>
      <c r="AA7" s="755">
        <f>Q7-V7</f>
        <v>1555</v>
      </c>
      <c r="AB7" s="755"/>
      <c r="AC7" s="755"/>
      <c r="AD7" s="755"/>
      <c r="AE7" s="756"/>
      <c r="AF7" s="757">
        <v>705</v>
      </c>
      <c r="AG7" s="758"/>
      <c r="AH7" s="758"/>
      <c r="AI7" s="758"/>
      <c r="AJ7" s="759"/>
      <c r="AK7" s="794">
        <f>1021</f>
        <v>1021</v>
      </c>
      <c r="AL7" s="795"/>
      <c r="AM7" s="795"/>
      <c r="AN7" s="795"/>
      <c r="AO7" s="795"/>
      <c r="AP7" s="795">
        <f>16481</f>
        <v>16481</v>
      </c>
      <c r="AQ7" s="795"/>
      <c r="AR7" s="795"/>
      <c r="AS7" s="795"/>
      <c r="AT7" s="795"/>
      <c r="AU7" s="796" t="s">
        <v>556</v>
      </c>
      <c r="AV7" s="797"/>
      <c r="AW7" s="797"/>
      <c r="AX7" s="797"/>
      <c r="AY7" s="798"/>
      <c r="AZ7" s="205"/>
      <c r="BA7" s="205"/>
      <c r="BB7" s="205"/>
      <c r="BC7" s="205"/>
      <c r="BD7" s="205"/>
      <c r="BE7" s="206"/>
      <c r="BF7" s="206"/>
      <c r="BG7" s="206"/>
      <c r="BH7" s="206"/>
      <c r="BI7" s="206"/>
      <c r="BJ7" s="206"/>
      <c r="BK7" s="206"/>
      <c r="BL7" s="206"/>
      <c r="BM7" s="206"/>
      <c r="BN7" s="206"/>
      <c r="BO7" s="206"/>
      <c r="BP7" s="206"/>
      <c r="BQ7" s="212">
        <v>1</v>
      </c>
      <c r="BR7" s="213"/>
      <c r="BS7" s="799" t="s">
        <v>538</v>
      </c>
      <c r="BT7" s="800"/>
      <c r="BU7" s="800"/>
      <c r="BV7" s="800"/>
      <c r="BW7" s="800"/>
      <c r="BX7" s="800"/>
      <c r="BY7" s="800"/>
      <c r="BZ7" s="800"/>
      <c r="CA7" s="800"/>
      <c r="CB7" s="800"/>
      <c r="CC7" s="800"/>
      <c r="CD7" s="800"/>
      <c r="CE7" s="800"/>
      <c r="CF7" s="800"/>
      <c r="CG7" s="801"/>
      <c r="CH7" s="791">
        <f>-10</f>
        <v>-10</v>
      </c>
      <c r="CI7" s="792"/>
      <c r="CJ7" s="792"/>
      <c r="CK7" s="792"/>
      <c r="CL7" s="793"/>
      <c r="CM7" s="791">
        <f>137</f>
        <v>137</v>
      </c>
      <c r="CN7" s="792"/>
      <c r="CO7" s="792"/>
      <c r="CP7" s="792"/>
      <c r="CQ7" s="793"/>
      <c r="CR7" s="791">
        <f>155</f>
        <v>155</v>
      </c>
      <c r="CS7" s="792"/>
      <c r="CT7" s="792"/>
      <c r="CU7" s="792"/>
      <c r="CV7" s="793"/>
      <c r="CW7" s="791">
        <f>1</f>
        <v>1</v>
      </c>
      <c r="CX7" s="792"/>
      <c r="CY7" s="792"/>
      <c r="CZ7" s="792"/>
      <c r="DA7" s="793"/>
      <c r="DB7" s="791" t="s">
        <v>539</v>
      </c>
      <c r="DC7" s="792"/>
      <c r="DD7" s="792"/>
      <c r="DE7" s="792"/>
      <c r="DF7" s="793"/>
      <c r="DG7" s="791" t="s">
        <v>539</v>
      </c>
      <c r="DH7" s="792"/>
      <c r="DI7" s="792"/>
      <c r="DJ7" s="792"/>
      <c r="DK7" s="793"/>
      <c r="DL7" s="791" t="s">
        <v>539</v>
      </c>
      <c r="DM7" s="792"/>
      <c r="DN7" s="792"/>
      <c r="DO7" s="792"/>
      <c r="DP7" s="793"/>
      <c r="DQ7" s="791" t="s">
        <v>539</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t="s">
        <v>540</v>
      </c>
      <c r="BS8" s="788" t="s">
        <v>541</v>
      </c>
      <c r="BT8" s="789"/>
      <c r="BU8" s="789"/>
      <c r="BV8" s="789"/>
      <c r="BW8" s="789"/>
      <c r="BX8" s="789"/>
      <c r="BY8" s="789"/>
      <c r="BZ8" s="789"/>
      <c r="CA8" s="789"/>
      <c r="CB8" s="789"/>
      <c r="CC8" s="789"/>
      <c r="CD8" s="789"/>
      <c r="CE8" s="789"/>
      <c r="CF8" s="789"/>
      <c r="CG8" s="790"/>
      <c r="CH8" s="802">
        <v>-25</v>
      </c>
      <c r="CI8" s="803"/>
      <c r="CJ8" s="803"/>
      <c r="CK8" s="803"/>
      <c r="CL8" s="804"/>
      <c r="CM8" s="802">
        <f>431+1</f>
        <v>432</v>
      </c>
      <c r="CN8" s="803"/>
      <c r="CO8" s="803"/>
      <c r="CP8" s="803"/>
      <c r="CQ8" s="804"/>
      <c r="CR8" s="802">
        <f>5</f>
        <v>5</v>
      </c>
      <c r="CS8" s="803"/>
      <c r="CT8" s="803"/>
      <c r="CU8" s="803"/>
      <c r="CV8" s="804"/>
      <c r="CW8" s="802" t="s">
        <v>539</v>
      </c>
      <c r="CX8" s="803"/>
      <c r="CY8" s="803"/>
      <c r="CZ8" s="803"/>
      <c r="DA8" s="804"/>
      <c r="DB8" s="802" t="s">
        <v>539</v>
      </c>
      <c r="DC8" s="803"/>
      <c r="DD8" s="803"/>
      <c r="DE8" s="803"/>
      <c r="DF8" s="804"/>
      <c r="DG8" s="802">
        <f>330</f>
        <v>330</v>
      </c>
      <c r="DH8" s="803"/>
      <c r="DI8" s="803"/>
      <c r="DJ8" s="803"/>
      <c r="DK8" s="804"/>
      <c r="DL8" s="802" t="s">
        <v>539</v>
      </c>
      <c r="DM8" s="803"/>
      <c r="DN8" s="803"/>
      <c r="DO8" s="803"/>
      <c r="DP8" s="804"/>
      <c r="DQ8" s="802" t="s">
        <v>539</v>
      </c>
      <c r="DR8" s="803"/>
      <c r="DS8" s="803"/>
      <c r="DT8" s="803"/>
      <c r="DU8" s="804"/>
      <c r="DV8" s="805"/>
      <c r="DW8" s="806"/>
      <c r="DX8" s="806"/>
      <c r="DY8" s="806"/>
      <c r="DZ8" s="807"/>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542</v>
      </c>
      <c r="BT9" s="789"/>
      <c r="BU9" s="789"/>
      <c r="BV9" s="789"/>
      <c r="BW9" s="789"/>
      <c r="BX9" s="789"/>
      <c r="BY9" s="789"/>
      <c r="BZ9" s="789"/>
      <c r="CA9" s="789"/>
      <c r="CB9" s="789"/>
      <c r="CC9" s="789"/>
      <c r="CD9" s="789"/>
      <c r="CE9" s="789"/>
      <c r="CF9" s="789"/>
      <c r="CG9" s="790"/>
      <c r="CH9" s="802">
        <f>-82</f>
        <v>-82</v>
      </c>
      <c r="CI9" s="803"/>
      <c r="CJ9" s="803"/>
      <c r="CK9" s="803"/>
      <c r="CL9" s="804"/>
      <c r="CM9" s="802">
        <f>-(25+1)</f>
        <v>-26</v>
      </c>
      <c r="CN9" s="803"/>
      <c r="CO9" s="803"/>
      <c r="CP9" s="803"/>
      <c r="CQ9" s="804"/>
      <c r="CR9" s="802">
        <f>4+1</f>
        <v>5</v>
      </c>
      <c r="CS9" s="803"/>
      <c r="CT9" s="803"/>
      <c r="CU9" s="803"/>
      <c r="CV9" s="804"/>
      <c r="CW9" s="802">
        <f>67</f>
        <v>67</v>
      </c>
      <c r="CX9" s="803"/>
      <c r="CY9" s="803"/>
      <c r="CZ9" s="803"/>
      <c r="DA9" s="804"/>
      <c r="DB9" s="802">
        <f>170</f>
        <v>170</v>
      </c>
      <c r="DC9" s="803"/>
      <c r="DD9" s="803"/>
      <c r="DE9" s="803"/>
      <c r="DF9" s="804"/>
      <c r="DG9" s="802" t="s">
        <v>539</v>
      </c>
      <c r="DH9" s="803"/>
      <c r="DI9" s="803"/>
      <c r="DJ9" s="803"/>
      <c r="DK9" s="804"/>
      <c r="DL9" s="802" t="s">
        <v>539</v>
      </c>
      <c r="DM9" s="803"/>
      <c r="DN9" s="803"/>
      <c r="DO9" s="803"/>
      <c r="DP9" s="804"/>
      <c r="DQ9" s="802" t="s">
        <v>539</v>
      </c>
      <c r="DR9" s="803"/>
      <c r="DS9" s="803"/>
      <c r="DT9" s="803"/>
      <c r="DU9" s="804"/>
      <c r="DV9" s="805"/>
      <c r="DW9" s="806"/>
      <c r="DX9" s="806"/>
      <c r="DY9" s="806"/>
      <c r="DZ9" s="807"/>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2"/>
      <c r="CI10" s="803"/>
      <c r="CJ10" s="803"/>
      <c r="CK10" s="803"/>
      <c r="CL10" s="804"/>
      <c r="CM10" s="802"/>
      <c r="CN10" s="803"/>
      <c r="CO10" s="803"/>
      <c r="CP10" s="803"/>
      <c r="CQ10" s="804"/>
      <c r="CR10" s="802"/>
      <c r="CS10" s="803"/>
      <c r="CT10" s="803"/>
      <c r="CU10" s="803"/>
      <c r="CV10" s="804"/>
      <c r="CW10" s="802"/>
      <c r="CX10" s="803"/>
      <c r="CY10" s="803"/>
      <c r="CZ10" s="803"/>
      <c r="DA10" s="804"/>
      <c r="DB10" s="802"/>
      <c r="DC10" s="803"/>
      <c r="DD10" s="803"/>
      <c r="DE10" s="803"/>
      <c r="DF10" s="804"/>
      <c r="DG10" s="802"/>
      <c r="DH10" s="803"/>
      <c r="DI10" s="803"/>
      <c r="DJ10" s="803"/>
      <c r="DK10" s="804"/>
      <c r="DL10" s="802"/>
      <c r="DM10" s="803"/>
      <c r="DN10" s="803"/>
      <c r="DO10" s="803"/>
      <c r="DP10" s="804"/>
      <c r="DQ10" s="802"/>
      <c r="DR10" s="803"/>
      <c r="DS10" s="803"/>
      <c r="DT10" s="803"/>
      <c r="DU10" s="804"/>
      <c r="DV10" s="805"/>
      <c r="DW10" s="806"/>
      <c r="DX10" s="806"/>
      <c r="DY10" s="806"/>
      <c r="DZ10" s="807"/>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2"/>
      <c r="CI11" s="803"/>
      <c r="CJ11" s="803"/>
      <c r="CK11" s="803"/>
      <c r="CL11" s="804"/>
      <c r="CM11" s="802"/>
      <c r="CN11" s="803"/>
      <c r="CO11" s="803"/>
      <c r="CP11" s="803"/>
      <c r="CQ11" s="804"/>
      <c r="CR11" s="802"/>
      <c r="CS11" s="803"/>
      <c r="CT11" s="803"/>
      <c r="CU11" s="803"/>
      <c r="CV11" s="804"/>
      <c r="CW11" s="802"/>
      <c r="CX11" s="803"/>
      <c r="CY11" s="803"/>
      <c r="CZ11" s="803"/>
      <c r="DA11" s="804"/>
      <c r="DB11" s="802"/>
      <c r="DC11" s="803"/>
      <c r="DD11" s="803"/>
      <c r="DE11" s="803"/>
      <c r="DF11" s="804"/>
      <c r="DG11" s="802"/>
      <c r="DH11" s="803"/>
      <c r="DI11" s="803"/>
      <c r="DJ11" s="803"/>
      <c r="DK11" s="804"/>
      <c r="DL11" s="802"/>
      <c r="DM11" s="803"/>
      <c r="DN11" s="803"/>
      <c r="DO11" s="803"/>
      <c r="DP11" s="804"/>
      <c r="DQ11" s="802"/>
      <c r="DR11" s="803"/>
      <c r="DS11" s="803"/>
      <c r="DT11" s="803"/>
      <c r="DU11" s="804"/>
      <c r="DV11" s="805"/>
      <c r="DW11" s="806"/>
      <c r="DX11" s="806"/>
      <c r="DY11" s="806"/>
      <c r="DZ11" s="807"/>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2"/>
      <c r="CI12" s="803"/>
      <c r="CJ12" s="803"/>
      <c r="CK12" s="803"/>
      <c r="CL12" s="804"/>
      <c r="CM12" s="802"/>
      <c r="CN12" s="803"/>
      <c r="CO12" s="803"/>
      <c r="CP12" s="803"/>
      <c r="CQ12" s="804"/>
      <c r="CR12" s="802"/>
      <c r="CS12" s="803"/>
      <c r="CT12" s="803"/>
      <c r="CU12" s="803"/>
      <c r="CV12" s="804"/>
      <c r="CW12" s="802"/>
      <c r="CX12" s="803"/>
      <c r="CY12" s="803"/>
      <c r="CZ12" s="803"/>
      <c r="DA12" s="804"/>
      <c r="DB12" s="802"/>
      <c r="DC12" s="803"/>
      <c r="DD12" s="803"/>
      <c r="DE12" s="803"/>
      <c r="DF12" s="804"/>
      <c r="DG12" s="802"/>
      <c r="DH12" s="803"/>
      <c r="DI12" s="803"/>
      <c r="DJ12" s="803"/>
      <c r="DK12" s="804"/>
      <c r="DL12" s="802"/>
      <c r="DM12" s="803"/>
      <c r="DN12" s="803"/>
      <c r="DO12" s="803"/>
      <c r="DP12" s="804"/>
      <c r="DQ12" s="802"/>
      <c r="DR12" s="803"/>
      <c r="DS12" s="803"/>
      <c r="DT12" s="803"/>
      <c r="DU12" s="804"/>
      <c r="DV12" s="805"/>
      <c r="DW12" s="806"/>
      <c r="DX12" s="806"/>
      <c r="DY12" s="806"/>
      <c r="DZ12" s="807"/>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2"/>
      <c r="CI13" s="803"/>
      <c r="CJ13" s="803"/>
      <c r="CK13" s="803"/>
      <c r="CL13" s="804"/>
      <c r="CM13" s="802"/>
      <c r="CN13" s="803"/>
      <c r="CO13" s="803"/>
      <c r="CP13" s="803"/>
      <c r="CQ13" s="804"/>
      <c r="CR13" s="802"/>
      <c r="CS13" s="803"/>
      <c r="CT13" s="803"/>
      <c r="CU13" s="803"/>
      <c r="CV13" s="804"/>
      <c r="CW13" s="802"/>
      <c r="CX13" s="803"/>
      <c r="CY13" s="803"/>
      <c r="CZ13" s="803"/>
      <c r="DA13" s="804"/>
      <c r="DB13" s="802"/>
      <c r="DC13" s="803"/>
      <c r="DD13" s="803"/>
      <c r="DE13" s="803"/>
      <c r="DF13" s="804"/>
      <c r="DG13" s="802"/>
      <c r="DH13" s="803"/>
      <c r="DI13" s="803"/>
      <c r="DJ13" s="803"/>
      <c r="DK13" s="804"/>
      <c r="DL13" s="802"/>
      <c r="DM13" s="803"/>
      <c r="DN13" s="803"/>
      <c r="DO13" s="803"/>
      <c r="DP13" s="804"/>
      <c r="DQ13" s="802"/>
      <c r="DR13" s="803"/>
      <c r="DS13" s="803"/>
      <c r="DT13" s="803"/>
      <c r="DU13" s="804"/>
      <c r="DV13" s="805"/>
      <c r="DW13" s="806"/>
      <c r="DX13" s="806"/>
      <c r="DY13" s="806"/>
      <c r="DZ13" s="807"/>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2"/>
      <c r="CI14" s="803"/>
      <c r="CJ14" s="803"/>
      <c r="CK14" s="803"/>
      <c r="CL14" s="804"/>
      <c r="CM14" s="802"/>
      <c r="CN14" s="803"/>
      <c r="CO14" s="803"/>
      <c r="CP14" s="803"/>
      <c r="CQ14" s="804"/>
      <c r="CR14" s="802"/>
      <c r="CS14" s="803"/>
      <c r="CT14" s="803"/>
      <c r="CU14" s="803"/>
      <c r="CV14" s="804"/>
      <c r="CW14" s="802"/>
      <c r="CX14" s="803"/>
      <c r="CY14" s="803"/>
      <c r="CZ14" s="803"/>
      <c r="DA14" s="804"/>
      <c r="DB14" s="802"/>
      <c r="DC14" s="803"/>
      <c r="DD14" s="803"/>
      <c r="DE14" s="803"/>
      <c r="DF14" s="804"/>
      <c r="DG14" s="802"/>
      <c r="DH14" s="803"/>
      <c r="DI14" s="803"/>
      <c r="DJ14" s="803"/>
      <c r="DK14" s="804"/>
      <c r="DL14" s="802"/>
      <c r="DM14" s="803"/>
      <c r="DN14" s="803"/>
      <c r="DO14" s="803"/>
      <c r="DP14" s="804"/>
      <c r="DQ14" s="802"/>
      <c r="DR14" s="803"/>
      <c r="DS14" s="803"/>
      <c r="DT14" s="803"/>
      <c r="DU14" s="804"/>
      <c r="DV14" s="805"/>
      <c r="DW14" s="806"/>
      <c r="DX14" s="806"/>
      <c r="DY14" s="806"/>
      <c r="DZ14" s="807"/>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2"/>
      <c r="CI15" s="803"/>
      <c r="CJ15" s="803"/>
      <c r="CK15" s="803"/>
      <c r="CL15" s="804"/>
      <c r="CM15" s="802"/>
      <c r="CN15" s="803"/>
      <c r="CO15" s="803"/>
      <c r="CP15" s="803"/>
      <c r="CQ15" s="804"/>
      <c r="CR15" s="802"/>
      <c r="CS15" s="803"/>
      <c r="CT15" s="803"/>
      <c r="CU15" s="803"/>
      <c r="CV15" s="804"/>
      <c r="CW15" s="802"/>
      <c r="CX15" s="803"/>
      <c r="CY15" s="803"/>
      <c r="CZ15" s="803"/>
      <c r="DA15" s="804"/>
      <c r="DB15" s="802"/>
      <c r="DC15" s="803"/>
      <c r="DD15" s="803"/>
      <c r="DE15" s="803"/>
      <c r="DF15" s="804"/>
      <c r="DG15" s="802"/>
      <c r="DH15" s="803"/>
      <c r="DI15" s="803"/>
      <c r="DJ15" s="803"/>
      <c r="DK15" s="804"/>
      <c r="DL15" s="802"/>
      <c r="DM15" s="803"/>
      <c r="DN15" s="803"/>
      <c r="DO15" s="803"/>
      <c r="DP15" s="804"/>
      <c r="DQ15" s="802"/>
      <c r="DR15" s="803"/>
      <c r="DS15" s="803"/>
      <c r="DT15" s="803"/>
      <c r="DU15" s="804"/>
      <c r="DV15" s="805"/>
      <c r="DW15" s="806"/>
      <c r="DX15" s="806"/>
      <c r="DY15" s="806"/>
      <c r="DZ15" s="807"/>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2"/>
      <c r="CI16" s="803"/>
      <c r="CJ16" s="803"/>
      <c r="CK16" s="803"/>
      <c r="CL16" s="804"/>
      <c r="CM16" s="802"/>
      <c r="CN16" s="803"/>
      <c r="CO16" s="803"/>
      <c r="CP16" s="803"/>
      <c r="CQ16" s="804"/>
      <c r="CR16" s="802"/>
      <c r="CS16" s="803"/>
      <c r="CT16" s="803"/>
      <c r="CU16" s="803"/>
      <c r="CV16" s="804"/>
      <c r="CW16" s="802"/>
      <c r="CX16" s="803"/>
      <c r="CY16" s="803"/>
      <c r="CZ16" s="803"/>
      <c r="DA16" s="804"/>
      <c r="DB16" s="802"/>
      <c r="DC16" s="803"/>
      <c r="DD16" s="803"/>
      <c r="DE16" s="803"/>
      <c r="DF16" s="804"/>
      <c r="DG16" s="802"/>
      <c r="DH16" s="803"/>
      <c r="DI16" s="803"/>
      <c r="DJ16" s="803"/>
      <c r="DK16" s="804"/>
      <c r="DL16" s="802"/>
      <c r="DM16" s="803"/>
      <c r="DN16" s="803"/>
      <c r="DO16" s="803"/>
      <c r="DP16" s="804"/>
      <c r="DQ16" s="802"/>
      <c r="DR16" s="803"/>
      <c r="DS16" s="803"/>
      <c r="DT16" s="803"/>
      <c r="DU16" s="804"/>
      <c r="DV16" s="805"/>
      <c r="DW16" s="806"/>
      <c r="DX16" s="806"/>
      <c r="DY16" s="806"/>
      <c r="DZ16" s="807"/>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2"/>
      <c r="CI17" s="803"/>
      <c r="CJ17" s="803"/>
      <c r="CK17" s="803"/>
      <c r="CL17" s="804"/>
      <c r="CM17" s="802"/>
      <c r="CN17" s="803"/>
      <c r="CO17" s="803"/>
      <c r="CP17" s="803"/>
      <c r="CQ17" s="804"/>
      <c r="CR17" s="802"/>
      <c r="CS17" s="803"/>
      <c r="CT17" s="803"/>
      <c r="CU17" s="803"/>
      <c r="CV17" s="804"/>
      <c r="CW17" s="802"/>
      <c r="CX17" s="803"/>
      <c r="CY17" s="803"/>
      <c r="CZ17" s="803"/>
      <c r="DA17" s="804"/>
      <c r="DB17" s="802"/>
      <c r="DC17" s="803"/>
      <c r="DD17" s="803"/>
      <c r="DE17" s="803"/>
      <c r="DF17" s="804"/>
      <c r="DG17" s="802"/>
      <c r="DH17" s="803"/>
      <c r="DI17" s="803"/>
      <c r="DJ17" s="803"/>
      <c r="DK17" s="804"/>
      <c r="DL17" s="802"/>
      <c r="DM17" s="803"/>
      <c r="DN17" s="803"/>
      <c r="DO17" s="803"/>
      <c r="DP17" s="804"/>
      <c r="DQ17" s="802"/>
      <c r="DR17" s="803"/>
      <c r="DS17" s="803"/>
      <c r="DT17" s="803"/>
      <c r="DU17" s="804"/>
      <c r="DV17" s="805"/>
      <c r="DW17" s="806"/>
      <c r="DX17" s="806"/>
      <c r="DY17" s="806"/>
      <c r="DZ17" s="807"/>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2"/>
      <c r="CI18" s="803"/>
      <c r="CJ18" s="803"/>
      <c r="CK18" s="803"/>
      <c r="CL18" s="804"/>
      <c r="CM18" s="802"/>
      <c r="CN18" s="803"/>
      <c r="CO18" s="803"/>
      <c r="CP18" s="803"/>
      <c r="CQ18" s="804"/>
      <c r="CR18" s="802"/>
      <c r="CS18" s="803"/>
      <c r="CT18" s="803"/>
      <c r="CU18" s="803"/>
      <c r="CV18" s="804"/>
      <c r="CW18" s="802"/>
      <c r="CX18" s="803"/>
      <c r="CY18" s="803"/>
      <c r="CZ18" s="803"/>
      <c r="DA18" s="804"/>
      <c r="DB18" s="802"/>
      <c r="DC18" s="803"/>
      <c r="DD18" s="803"/>
      <c r="DE18" s="803"/>
      <c r="DF18" s="804"/>
      <c r="DG18" s="802"/>
      <c r="DH18" s="803"/>
      <c r="DI18" s="803"/>
      <c r="DJ18" s="803"/>
      <c r="DK18" s="804"/>
      <c r="DL18" s="802"/>
      <c r="DM18" s="803"/>
      <c r="DN18" s="803"/>
      <c r="DO18" s="803"/>
      <c r="DP18" s="804"/>
      <c r="DQ18" s="802"/>
      <c r="DR18" s="803"/>
      <c r="DS18" s="803"/>
      <c r="DT18" s="803"/>
      <c r="DU18" s="804"/>
      <c r="DV18" s="805"/>
      <c r="DW18" s="806"/>
      <c r="DX18" s="806"/>
      <c r="DY18" s="806"/>
      <c r="DZ18" s="807"/>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2"/>
      <c r="CI19" s="803"/>
      <c r="CJ19" s="803"/>
      <c r="CK19" s="803"/>
      <c r="CL19" s="804"/>
      <c r="CM19" s="802"/>
      <c r="CN19" s="803"/>
      <c r="CO19" s="803"/>
      <c r="CP19" s="803"/>
      <c r="CQ19" s="804"/>
      <c r="CR19" s="802"/>
      <c r="CS19" s="803"/>
      <c r="CT19" s="803"/>
      <c r="CU19" s="803"/>
      <c r="CV19" s="804"/>
      <c r="CW19" s="802"/>
      <c r="CX19" s="803"/>
      <c r="CY19" s="803"/>
      <c r="CZ19" s="803"/>
      <c r="DA19" s="804"/>
      <c r="DB19" s="802"/>
      <c r="DC19" s="803"/>
      <c r="DD19" s="803"/>
      <c r="DE19" s="803"/>
      <c r="DF19" s="804"/>
      <c r="DG19" s="802"/>
      <c r="DH19" s="803"/>
      <c r="DI19" s="803"/>
      <c r="DJ19" s="803"/>
      <c r="DK19" s="804"/>
      <c r="DL19" s="802"/>
      <c r="DM19" s="803"/>
      <c r="DN19" s="803"/>
      <c r="DO19" s="803"/>
      <c r="DP19" s="804"/>
      <c r="DQ19" s="802"/>
      <c r="DR19" s="803"/>
      <c r="DS19" s="803"/>
      <c r="DT19" s="803"/>
      <c r="DU19" s="804"/>
      <c r="DV19" s="805"/>
      <c r="DW19" s="806"/>
      <c r="DX19" s="806"/>
      <c r="DY19" s="806"/>
      <c r="DZ19" s="807"/>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2"/>
      <c r="CI20" s="803"/>
      <c r="CJ20" s="803"/>
      <c r="CK20" s="803"/>
      <c r="CL20" s="804"/>
      <c r="CM20" s="802"/>
      <c r="CN20" s="803"/>
      <c r="CO20" s="803"/>
      <c r="CP20" s="803"/>
      <c r="CQ20" s="804"/>
      <c r="CR20" s="802"/>
      <c r="CS20" s="803"/>
      <c r="CT20" s="803"/>
      <c r="CU20" s="803"/>
      <c r="CV20" s="804"/>
      <c r="CW20" s="802"/>
      <c r="CX20" s="803"/>
      <c r="CY20" s="803"/>
      <c r="CZ20" s="803"/>
      <c r="DA20" s="804"/>
      <c r="DB20" s="802"/>
      <c r="DC20" s="803"/>
      <c r="DD20" s="803"/>
      <c r="DE20" s="803"/>
      <c r="DF20" s="804"/>
      <c r="DG20" s="802"/>
      <c r="DH20" s="803"/>
      <c r="DI20" s="803"/>
      <c r="DJ20" s="803"/>
      <c r="DK20" s="804"/>
      <c r="DL20" s="802"/>
      <c r="DM20" s="803"/>
      <c r="DN20" s="803"/>
      <c r="DO20" s="803"/>
      <c r="DP20" s="804"/>
      <c r="DQ20" s="802"/>
      <c r="DR20" s="803"/>
      <c r="DS20" s="803"/>
      <c r="DT20" s="803"/>
      <c r="DU20" s="804"/>
      <c r="DV20" s="805"/>
      <c r="DW20" s="806"/>
      <c r="DX20" s="806"/>
      <c r="DY20" s="806"/>
      <c r="DZ20" s="807"/>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2"/>
      <c r="CI21" s="803"/>
      <c r="CJ21" s="803"/>
      <c r="CK21" s="803"/>
      <c r="CL21" s="804"/>
      <c r="CM21" s="802"/>
      <c r="CN21" s="803"/>
      <c r="CO21" s="803"/>
      <c r="CP21" s="803"/>
      <c r="CQ21" s="804"/>
      <c r="CR21" s="802"/>
      <c r="CS21" s="803"/>
      <c r="CT21" s="803"/>
      <c r="CU21" s="803"/>
      <c r="CV21" s="804"/>
      <c r="CW21" s="802"/>
      <c r="CX21" s="803"/>
      <c r="CY21" s="803"/>
      <c r="CZ21" s="803"/>
      <c r="DA21" s="804"/>
      <c r="DB21" s="802"/>
      <c r="DC21" s="803"/>
      <c r="DD21" s="803"/>
      <c r="DE21" s="803"/>
      <c r="DF21" s="804"/>
      <c r="DG21" s="802"/>
      <c r="DH21" s="803"/>
      <c r="DI21" s="803"/>
      <c r="DJ21" s="803"/>
      <c r="DK21" s="804"/>
      <c r="DL21" s="802"/>
      <c r="DM21" s="803"/>
      <c r="DN21" s="803"/>
      <c r="DO21" s="803"/>
      <c r="DP21" s="804"/>
      <c r="DQ21" s="802"/>
      <c r="DR21" s="803"/>
      <c r="DS21" s="803"/>
      <c r="DT21" s="803"/>
      <c r="DU21" s="804"/>
      <c r="DV21" s="805"/>
      <c r="DW21" s="806"/>
      <c r="DX21" s="806"/>
      <c r="DY21" s="806"/>
      <c r="DZ21" s="807"/>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8"/>
      <c r="R22" s="809"/>
      <c r="S22" s="809"/>
      <c r="T22" s="809"/>
      <c r="U22" s="809"/>
      <c r="V22" s="809"/>
      <c r="W22" s="809"/>
      <c r="X22" s="809"/>
      <c r="Y22" s="809"/>
      <c r="Z22" s="809"/>
      <c r="AA22" s="809"/>
      <c r="AB22" s="809"/>
      <c r="AC22" s="809"/>
      <c r="AD22" s="809"/>
      <c r="AE22" s="810"/>
      <c r="AF22" s="781"/>
      <c r="AG22" s="782"/>
      <c r="AH22" s="782"/>
      <c r="AI22" s="782"/>
      <c r="AJ22" s="783"/>
      <c r="AK22" s="823"/>
      <c r="AL22" s="824"/>
      <c r="AM22" s="824"/>
      <c r="AN22" s="824"/>
      <c r="AO22" s="824"/>
      <c r="AP22" s="824"/>
      <c r="AQ22" s="824"/>
      <c r="AR22" s="824"/>
      <c r="AS22" s="824"/>
      <c r="AT22" s="824"/>
      <c r="AU22" s="825"/>
      <c r="AV22" s="825"/>
      <c r="AW22" s="825"/>
      <c r="AX22" s="825"/>
      <c r="AY22" s="826"/>
      <c r="AZ22" s="827" t="s">
        <v>367</v>
      </c>
      <c r="BA22" s="827"/>
      <c r="BB22" s="827"/>
      <c r="BC22" s="827"/>
      <c r="BD22" s="828"/>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2"/>
      <c r="CI22" s="803"/>
      <c r="CJ22" s="803"/>
      <c r="CK22" s="803"/>
      <c r="CL22" s="804"/>
      <c r="CM22" s="802"/>
      <c r="CN22" s="803"/>
      <c r="CO22" s="803"/>
      <c r="CP22" s="803"/>
      <c r="CQ22" s="804"/>
      <c r="CR22" s="802"/>
      <c r="CS22" s="803"/>
      <c r="CT22" s="803"/>
      <c r="CU22" s="803"/>
      <c r="CV22" s="804"/>
      <c r="CW22" s="802"/>
      <c r="CX22" s="803"/>
      <c r="CY22" s="803"/>
      <c r="CZ22" s="803"/>
      <c r="DA22" s="804"/>
      <c r="DB22" s="802"/>
      <c r="DC22" s="803"/>
      <c r="DD22" s="803"/>
      <c r="DE22" s="803"/>
      <c r="DF22" s="804"/>
      <c r="DG22" s="802"/>
      <c r="DH22" s="803"/>
      <c r="DI22" s="803"/>
      <c r="DJ22" s="803"/>
      <c r="DK22" s="804"/>
      <c r="DL22" s="802"/>
      <c r="DM22" s="803"/>
      <c r="DN22" s="803"/>
      <c r="DO22" s="803"/>
      <c r="DP22" s="804"/>
      <c r="DQ22" s="802"/>
      <c r="DR22" s="803"/>
      <c r="DS22" s="803"/>
      <c r="DT22" s="803"/>
      <c r="DU22" s="804"/>
      <c r="DV22" s="805"/>
      <c r="DW22" s="806"/>
      <c r="DX22" s="806"/>
      <c r="DY22" s="806"/>
      <c r="DZ22" s="807"/>
      <c r="EA22" s="207"/>
    </row>
    <row r="23" spans="1:131" s="208" customFormat="1" ht="26.25" customHeight="1" thickBot="1">
      <c r="A23" s="217" t="s">
        <v>368</v>
      </c>
      <c r="B23" s="811" t="s">
        <v>369</v>
      </c>
      <c r="C23" s="812"/>
      <c r="D23" s="812"/>
      <c r="E23" s="812"/>
      <c r="F23" s="812"/>
      <c r="G23" s="812"/>
      <c r="H23" s="812"/>
      <c r="I23" s="812"/>
      <c r="J23" s="812"/>
      <c r="K23" s="812"/>
      <c r="L23" s="812"/>
      <c r="M23" s="812"/>
      <c r="N23" s="812"/>
      <c r="O23" s="812"/>
      <c r="P23" s="813"/>
      <c r="Q23" s="814">
        <f>SUM(Q7:U22)</f>
        <v>17156</v>
      </c>
      <c r="R23" s="815"/>
      <c r="S23" s="815"/>
      <c r="T23" s="815"/>
      <c r="U23" s="815"/>
      <c r="V23" s="815">
        <f>SUM(V7:Z22)</f>
        <v>15601</v>
      </c>
      <c r="W23" s="815"/>
      <c r="X23" s="815"/>
      <c r="Y23" s="815"/>
      <c r="Z23" s="815"/>
      <c r="AA23" s="815">
        <f>SUM(AA7:AE22)</f>
        <v>1555</v>
      </c>
      <c r="AB23" s="815"/>
      <c r="AC23" s="815"/>
      <c r="AD23" s="815"/>
      <c r="AE23" s="816"/>
      <c r="AF23" s="817">
        <f>SUM(AF7:AJ22)</f>
        <v>705</v>
      </c>
      <c r="AG23" s="815"/>
      <c r="AH23" s="815"/>
      <c r="AI23" s="815"/>
      <c r="AJ23" s="818"/>
      <c r="AK23" s="819"/>
      <c r="AL23" s="820"/>
      <c r="AM23" s="820"/>
      <c r="AN23" s="820"/>
      <c r="AO23" s="820"/>
      <c r="AP23" s="815">
        <f>SUM(AP7:AT22)</f>
        <v>16481</v>
      </c>
      <c r="AQ23" s="815"/>
      <c r="AR23" s="815"/>
      <c r="AS23" s="815"/>
      <c r="AT23" s="815"/>
      <c r="AU23" s="821"/>
      <c r="AV23" s="821"/>
      <c r="AW23" s="821"/>
      <c r="AX23" s="821"/>
      <c r="AY23" s="822"/>
      <c r="AZ23" s="830" t="s">
        <v>112</v>
      </c>
      <c r="BA23" s="831"/>
      <c r="BB23" s="831"/>
      <c r="BC23" s="831"/>
      <c r="BD23" s="832"/>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2"/>
      <c r="CI23" s="803"/>
      <c r="CJ23" s="803"/>
      <c r="CK23" s="803"/>
      <c r="CL23" s="804"/>
      <c r="CM23" s="802"/>
      <c r="CN23" s="803"/>
      <c r="CO23" s="803"/>
      <c r="CP23" s="803"/>
      <c r="CQ23" s="804"/>
      <c r="CR23" s="802"/>
      <c r="CS23" s="803"/>
      <c r="CT23" s="803"/>
      <c r="CU23" s="803"/>
      <c r="CV23" s="804"/>
      <c r="CW23" s="802"/>
      <c r="CX23" s="803"/>
      <c r="CY23" s="803"/>
      <c r="CZ23" s="803"/>
      <c r="DA23" s="804"/>
      <c r="DB23" s="802"/>
      <c r="DC23" s="803"/>
      <c r="DD23" s="803"/>
      <c r="DE23" s="803"/>
      <c r="DF23" s="804"/>
      <c r="DG23" s="802"/>
      <c r="DH23" s="803"/>
      <c r="DI23" s="803"/>
      <c r="DJ23" s="803"/>
      <c r="DK23" s="804"/>
      <c r="DL23" s="802"/>
      <c r="DM23" s="803"/>
      <c r="DN23" s="803"/>
      <c r="DO23" s="803"/>
      <c r="DP23" s="804"/>
      <c r="DQ23" s="802"/>
      <c r="DR23" s="803"/>
      <c r="DS23" s="803"/>
      <c r="DT23" s="803"/>
      <c r="DU23" s="804"/>
      <c r="DV23" s="805"/>
      <c r="DW23" s="806"/>
      <c r="DX23" s="806"/>
      <c r="DY23" s="806"/>
      <c r="DZ23" s="807"/>
      <c r="EA23" s="207"/>
    </row>
    <row r="24" spans="1:131" s="208" customFormat="1" ht="26.25" customHeight="1">
      <c r="A24" s="829" t="s">
        <v>370</v>
      </c>
      <c r="B24" s="829"/>
      <c r="C24" s="829"/>
      <c r="D24" s="829"/>
      <c r="E24" s="829"/>
      <c r="F24" s="829"/>
      <c r="G24" s="829"/>
      <c r="H24" s="829"/>
      <c r="I24" s="829"/>
      <c r="J24" s="829"/>
      <c r="K24" s="829"/>
      <c r="L24" s="829"/>
      <c r="M24" s="829"/>
      <c r="N24" s="829"/>
      <c r="O24" s="829"/>
      <c r="P24" s="829"/>
      <c r="Q24" s="829"/>
      <c r="R24" s="829"/>
      <c r="S24" s="829"/>
      <c r="T24" s="829"/>
      <c r="U24" s="829"/>
      <c r="V24" s="829"/>
      <c r="W24" s="829"/>
      <c r="X24" s="829"/>
      <c r="Y24" s="829"/>
      <c r="Z24" s="829"/>
      <c r="AA24" s="829"/>
      <c r="AB24" s="829"/>
      <c r="AC24" s="829"/>
      <c r="AD24" s="829"/>
      <c r="AE24" s="829"/>
      <c r="AF24" s="829"/>
      <c r="AG24" s="829"/>
      <c r="AH24" s="829"/>
      <c r="AI24" s="829"/>
      <c r="AJ24" s="829"/>
      <c r="AK24" s="829"/>
      <c r="AL24" s="829"/>
      <c r="AM24" s="829"/>
      <c r="AN24" s="829"/>
      <c r="AO24" s="829"/>
      <c r="AP24" s="829"/>
      <c r="AQ24" s="829"/>
      <c r="AR24" s="829"/>
      <c r="AS24" s="829"/>
      <c r="AT24" s="829"/>
      <c r="AU24" s="829"/>
      <c r="AV24" s="829"/>
      <c r="AW24" s="829"/>
      <c r="AX24" s="829"/>
      <c r="AY24" s="829"/>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2"/>
      <c r="CI24" s="803"/>
      <c r="CJ24" s="803"/>
      <c r="CK24" s="803"/>
      <c r="CL24" s="804"/>
      <c r="CM24" s="802"/>
      <c r="CN24" s="803"/>
      <c r="CO24" s="803"/>
      <c r="CP24" s="803"/>
      <c r="CQ24" s="804"/>
      <c r="CR24" s="802"/>
      <c r="CS24" s="803"/>
      <c r="CT24" s="803"/>
      <c r="CU24" s="803"/>
      <c r="CV24" s="804"/>
      <c r="CW24" s="802"/>
      <c r="CX24" s="803"/>
      <c r="CY24" s="803"/>
      <c r="CZ24" s="803"/>
      <c r="DA24" s="804"/>
      <c r="DB24" s="802"/>
      <c r="DC24" s="803"/>
      <c r="DD24" s="803"/>
      <c r="DE24" s="803"/>
      <c r="DF24" s="804"/>
      <c r="DG24" s="802"/>
      <c r="DH24" s="803"/>
      <c r="DI24" s="803"/>
      <c r="DJ24" s="803"/>
      <c r="DK24" s="804"/>
      <c r="DL24" s="802"/>
      <c r="DM24" s="803"/>
      <c r="DN24" s="803"/>
      <c r="DO24" s="803"/>
      <c r="DP24" s="804"/>
      <c r="DQ24" s="802"/>
      <c r="DR24" s="803"/>
      <c r="DS24" s="803"/>
      <c r="DT24" s="803"/>
      <c r="DU24" s="804"/>
      <c r="DV24" s="805"/>
      <c r="DW24" s="806"/>
      <c r="DX24" s="806"/>
      <c r="DY24" s="806"/>
      <c r="DZ24" s="807"/>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2"/>
      <c r="CI25" s="803"/>
      <c r="CJ25" s="803"/>
      <c r="CK25" s="803"/>
      <c r="CL25" s="804"/>
      <c r="CM25" s="802"/>
      <c r="CN25" s="803"/>
      <c r="CO25" s="803"/>
      <c r="CP25" s="803"/>
      <c r="CQ25" s="804"/>
      <c r="CR25" s="802"/>
      <c r="CS25" s="803"/>
      <c r="CT25" s="803"/>
      <c r="CU25" s="803"/>
      <c r="CV25" s="804"/>
      <c r="CW25" s="802"/>
      <c r="CX25" s="803"/>
      <c r="CY25" s="803"/>
      <c r="CZ25" s="803"/>
      <c r="DA25" s="804"/>
      <c r="DB25" s="802"/>
      <c r="DC25" s="803"/>
      <c r="DD25" s="803"/>
      <c r="DE25" s="803"/>
      <c r="DF25" s="804"/>
      <c r="DG25" s="802"/>
      <c r="DH25" s="803"/>
      <c r="DI25" s="803"/>
      <c r="DJ25" s="803"/>
      <c r="DK25" s="804"/>
      <c r="DL25" s="802"/>
      <c r="DM25" s="803"/>
      <c r="DN25" s="803"/>
      <c r="DO25" s="803"/>
      <c r="DP25" s="804"/>
      <c r="DQ25" s="802"/>
      <c r="DR25" s="803"/>
      <c r="DS25" s="803"/>
      <c r="DT25" s="803"/>
      <c r="DU25" s="804"/>
      <c r="DV25" s="805"/>
      <c r="DW25" s="806"/>
      <c r="DX25" s="806"/>
      <c r="DY25" s="806"/>
      <c r="DZ25" s="807"/>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3" t="s">
        <v>375</v>
      </c>
      <c r="AG26" s="834"/>
      <c r="AH26" s="834"/>
      <c r="AI26" s="834"/>
      <c r="AJ26" s="835"/>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2"/>
      <c r="CI26" s="803"/>
      <c r="CJ26" s="803"/>
      <c r="CK26" s="803"/>
      <c r="CL26" s="804"/>
      <c r="CM26" s="802"/>
      <c r="CN26" s="803"/>
      <c r="CO26" s="803"/>
      <c r="CP26" s="803"/>
      <c r="CQ26" s="804"/>
      <c r="CR26" s="802"/>
      <c r="CS26" s="803"/>
      <c r="CT26" s="803"/>
      <c r="CU26" s="803"/>
      <c r="CV26" s="804"/>
      <c r="CW26" s="802"/>
      <c r="CX26" s="803"/>
      <c r="CY26" s="803"/>
      <c r="CZ26" s="803"/>
      <c r="DA26" s="804"/>
      <c r="DB26" s="802"/>
      <c r="DC26" s="803"/>
      <c r="DD26" s="803"/>
      <c r="DE26" s="803"/>
      <c r="DF26" s="804"/>
      <c r="DG26" s="802"/>
      <c r="DH26" s="803"/>
      <c r="DI26" s="803"/>
      <c r="DJ26" s="803"/>
      <c r="DK26" s="804"/>
      <c r="DL26" s="802"/>
      <c r="DM26" s="803"/>
      <c r="DN26" s="803"/>
      <c r="DO26" s="803"/>
      <c r="DP26" s="804"/>
      <c r="DQ26" s="802"/>
      <c r="DR26" s="803"/>
      <c r="DS26" s="803"/>
      <c r="DT26" s="803"/>
      <c r="DU26" s="804"/>
      <c r="DV26" s="805"/>
      <c r="DW26" s="806"/>
      <c r="DX26" s="806"/>
      <c r="DY26" s="806"/>
      <c r="DZ26" s="807"/>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6"/>
      <c r="AG27" s="837"/>
      <c r="AH27" s="837"/>
      <c r="AI27" s="837"/>
      <c r="AJ27" s="838"/>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2"/>
      <c r="CI27" s="803"/>
      <c r="CJ27" s="803"/>
      <c r="CK27" s="803"/>
      <c r="CL27" s="804"/>
      <c r="CM27" s="802"/>
      <c r="CN27" s="803"/>
      <c r="CO27" s="803"/>
      <c r="CP27" s="803"/>
      <c r="CQ27" s="804"/>
      <c r="CR27" s="802"/>
      <c r="CS27" s="803"/>
      <c r="CT27" s="803"/>
      <c r="CU27" s="803"/>
      <c r="CV27" s="804"/>
      <c r="CW27" s="802"/>
      <c r="CX27" s="803"/>
      <c r="CY27" s="803"/>
      <c r="CZ27" s="803"/>
      <c r="DA27" s="804"/>
      <c r="DB27" s="802"/>
      <c r="DC27" s="803"/>
      <c r="DD27" s="803"/>
      <c r="DE27" s="803"/>
      <c r="DF27" s="804"/>
      <c r="DG27" s="802"/>
      <c r="DH27" s="803"/>
      <c r="DI27" s="803"/>
      <c r="DJ27" s="803"/>
      <c r="DK27" s="804"/>
      <c r="DL27" s="802"/>
      <c r="DM27" s="803"/>
      <c r="DN27" s="803"/>
      <c r="DO27" s="803"/>
      <c r="DP27" s="804"/>
      <c r="DQ27" s="802"/>
      <c r="DR27" s="803"/>
      <c r="DS27" s="803"/>
      <c r="DT27" s="803"/>
      <c r="DU27" s="804"/>
      <c r="DV27" s="805"/>
      <c r="DW27" s="806"/>
      <c r="DX27" s="806"/>
      <c r="DY27" s="806"/>
      <c r="DZ27" s="807"/>
      <c r="EA27" s="199"/>
    </row>
    <row r="28" spans="1:131" s="200" customFormat="1" ht="27" customHeight="1" thickTop="1">
      <c r="A28" s="219">
        <v>1</v>
      </c>
      <c r="B28" s="751" t="s">
        <v>380</v>
      </c>
      <c r="C28" s="752"/>
      <c r="D28" s="752"/>
      <c r="E28" s="752"/>
      <c r="F28" s="752"/>
      <c r="G28" s="752"/>
      <c r="H28" s="752"/>
      <c r="I28" s="752"/>
      <c r="J28" s="752"/>
      <c r="K28" s="752"/>
      <c r="L28" s="752"/>
      <c r="M28" s="752"/>
      <c r="N28" s="752"/>
      <c r="O28" s="752"/>
      <c r="P28" s="753"/>
      <c r="Q28" s="841">
        <f>4419</f>
        <v>4419</v>
      </c>
      <c r="R28" s="842"/>
      <c r="S28" s="842"/>
      <c r="T28" s="842"/>
      <c r="U28" s="842"/>
      <c r="V28" s="842">
        <f>4136</f>
        <v>4136</v>
      </c>
      <c r="W28" s="842"/>
      <c r="X28" s="842"/>
      <c r="Y28" s="842"/>
      <c r="Z28" s="842"/>
      <c r="AA28" s="842">
        <f>Q28-V28</f>
        <v>283</v>
      </c>
      <c r="AB28" s="842"/>
      <c r="AC28" s="842"/>
      <c r="AD28" s="842"/>
      <c r="AE28" s="843"/>
      <c r="AF28" s="844">
        <v>283</v>
      </c>
      <c r="AG28" s="842"/>
      <c r="AH28" s="842"/>
      <c r="AI28" s="842"/>
      <c r="AJ28" s="845"/>
      <c r="AK28" s="846">
        <f>278+1</f>
        <v>279</v>
      </c>
      <c r="AL28" s="839"/>
      <c r="AM28" s="839"/>
      <c r="AN28" s="839"/>
      <c r="AO28" s="839"/>
      <c r="AP28" s="839" t="s">
        <v>478</v>
      </c>
      <c r="AQ28" s="839"/>
      <c r="AR28" s="839"/>
      <c r="AS28" s="839"/>
      <c r="AT28" s="839"/>
      <c r="AU28" s="839" t="s">
        <v>478</v>
      </c>
      <c r="AV28" s="839"/>
      <c r="AW28" s="839"/>
      <c r="AX28" s="839"/>
      <c r="AY28" s="839"/>
      <c r="AZ28" s="840" t="s">
        <v>478</v>
      </c>
      <c r="BA28" s="840"/>
      <c r="BB28" s="840"/>
      <c r="BC28" s="840"/>
      <c r="BD28" s="840"/>
      <c r="BE28" s="796"/>
      <c r="BF28" s="797"/>
      <c r="BG28" s="797"/>
      <c r="BH28" s="797"/>
      <c r="BI28" s="798"/>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2"/>
      <c r="CI28" s="803"/>
      <c r="CJ28" s="803"/>
      <c r="CK28" s="803"/>
      <c r="CL28" s="804"/>
      <c r="CM28" s="802"/>
      <c r="CN28" s="803"/>
      <c r="CO28" s="803"/>
      <c r="CP28" s="803"/>
      <c r="CQ28" s="804"/>
      <c r="CR28" s="802"/>
      <c r="CS28" s="803"/>
      <c r="CT28" s="803"/>
      <c r="CU28" s="803"/>
      <c r="CV28" s="804"/>
      <c r="CW28" s="802"/>
      <c r="CX28" s="803"/>
      <c r="CY28" s="803"/>
      <c r="CZ28" s="803"/>
      <c r="DA28" s="804"/>
      <c r="DB28" s="802"/>
      <c r="DC28" s="803"/>
      <c r="DD28" s="803"/>
      <c r="DE28" s="803"/>
      <c r="DF28" s="804"/>
      <c r="DG28" s="802"/>
      <c r="DH28" s="803"/>
      <c r="DI28" s="803"/>
      <c r="DJ28" s="803"/>
      <c r="DK28" s="804"/>
      <c r="DL28" s="802"/>
      <c r="DM28" s="803"/>
      <c r="DN28" s="803"/>
      <c r="DO28" s="803"/>
      <c r="DP28" s="804"/>
      <c r="DQ28" s="802"/>
      <c r="DR28" s="803"/>
      <c r="DS28" s="803"/>
      <c r="DT28" s="803"/>
      <c r="DU28" s="804"/>
      <c r="DV28" s="805"/>
      <c r="DW28" s="806"/>
      <c r="DX28" s="806"/>
      <c r="DY28" s="806"/>
      <c r="DZ28" s="807"/>
      <c r="EA28" s="199"/>
    </row>
    <row r="29" spans="1:131" s="200" customFormat="1" ht="55.5" customHeight="1">
      <c r="A29" s="219">
        <v>2</v>
      </c>
      <c r="B29" s="775" t="s">
        <v>381</v>
      </c>
      <c r="C29" s="776"/>
      <c r="D29" s="776"/>
      <c r="E29" s="776"/>
      <c r="F29" s="776"/>
      <c r="G29" s="776"/>
      <c r="H29" s="776"/>
      <c r="I29" s="776"/>
      <c r="J29" s="776"/>
      <c r="K29" s="776"/>
      <c r="L29" s="776"/>
      <c r="M29" s="776"/>
      <c r="N29" s="776"/>
      <c r="O29" s="776"/>
      <c r="P29" s="777"/>
      <c r="Q29" s="778">
        <f>251+1</f>
        <v>252</v>
      </c>
      <c r="R29" s="779"/>
      <c r="S29" s="779"/>
      <c r="T29" s="779"/>
      <c r="U29" s="779"/>
      <c r="V29" s="779">
        <f>242</f>
        <v>242</v>
      </c>
      <c r="W29" s="779"/>
      <c r="X29" s="779"/>
      <c r="Y29" s="779"/>
      <c r="Z29" s="779"/>
      <c r="AA29" s="779">
        <f>Q29-V29</f>
        <v>10</v>
      </c>
      <c r="AB29" s="779"/>
      <c r="AC29" s="779"/>
      <c r="AD29" s="779"/>
      <c r="AE29" s="780"/>
      <c r="AF29" s="781">
        <v>10</v>
      </c>
      <c r="AG29" s="782"/>
      <c r="AH29" s="782"/>
      <c r="AI29" s="782"/>
      <c r="AJ29" s="783"/>
      <c r="AK29" s="850">
        <f>85</f>
        <v>85</v>
      </c>
      <c r="AL29" s="851"/>
      <c r="AM29" s="851"/>
      <c r="AN29" s="851"/>
      <c r="AO29" s="851"/>
      <c r="AP29" s="851">
        <f>114+1</f>
        <v>115</v>
      </c>
      <c r="AQ29" s="851"/>
      <c r="AR29" s="851"/>
      <c r="AS29" s="851"/>
      <c r="AT29" s="851"/>
      <c r="AU29" s="851">
        <f>38+1</f>
        <v>39</v>
      </c>
      <c r="AV29" s="851"/>
      <c r="AW29" s="851"/>
      <c r="AX29" s="851"/>
      <c r="AY29" s="851"/>
      <c r="AZ29" s="852" t="s">
        <v>478</v>
      </c>
      <c r="BA29" s="852"/>
      <c r="BB29" s="852"/>
      <c r="BC29" s="852"/>
      <c r="BD29" s="852"/>
      <c r="BE29" s="847" t="s">
        <v>555</v>
      </c>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2"/>
      <c r="CI29" s="803"/>
      <c r="CJ29" s="803"/>
      <c r="CK29" s="803"/>
      <c r="CL29" s="804"/>
      <c r="CM29" s="802"/>
      <c r="CN29" s="803"/>
      <c r="CO29" s="803"/>
      <c r="CP29" s="803"/>
      <c r="CQ29" s="804"/>
      <c r="CR29" s="802"/>
      <c r="CS29" s="803"/>
      <c r="CT29" s="803"/>
      <c r="CU29" s="803"/>
      <c r="CV29" s="804"/>
      <c r="CW29" s="802"/>
      <c r="CX29" s="803"/>
      <c r="CY29" s="803"/>
      <c r="CZ29" s="803"/>
      <c r="DA29" s="804"/>
      <c r="DB29" s="802"/>
      <c r="DC29" s="803"/>
      <c r="DD29" s="803"/>
      <c r="DE29" s="803"/>
      <c r="DF29" s="804"/>
      <c r="DG29" s="802"/>
      <c r="DH29" s="803"/>
      <c r="DI29" s="803"/>
      <c r="DJ29" s="803"/>
      <c r="DK29" s="804"/>
      <c r="DL29" s="802"/>
      <c r="DM29" s="803"/>
      <c r="DN29" s="803"/>
      <c r="DO29" s="803"/>
      <c r="DP29" s="804"/>
      <c r="DQ29" s="802"/>
      <c r="DR29" s="803"/>
      <c r="DS29" s="803"/>
      <c r="DT29" s="803"/>
      <c r="DU29" s="804"/>
      <c r="DV29" s="805"/>
      <c r="DW29" s="806"/>
      <c r="DX29" s="806"/>
      <c r="DY29" s="806"/>
      <c r="DZ29" s="807"/>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f>372</f>
        <v>372</v>
      </c>
      <c r="R30" s="779"/>
      <c r="S30" s="779"/>
      <c r="T30" s="779"/>
      <c r="U30" s="779"/>
      <c r="V30" s="779">
        <f>368</f>
        <v>368</v>
      </c>
      <c r="W30" s="779"/>
      <c r="X30" s="779"/>
      <c r="Y30" s="779"/>
      <c r="Z30" s="779"/>
      <c r="AA30" s="779">
        <f t="shared" ref="AA30:AA33" si="0">Q30-V30</f>
        <v>4</v>
      </c>
      <c r="AB30" s="779"/>
      <c r="AC30" s="779"/>
      <c r="AD30" s="779"/>
      <c r="AE30" s="780"/>
      <c r="AF30" s="781">
        <v>4</v>
      </c>
      <c r="AG30" s="782"/>
      <c r="AH30" s="782"/>
      <c r="AI30" s="782"/>
      <c r="AJ30" s="783"/>
      <c r="AK30" s="850">
        <f>84</f>
        <v>84</v>
      </c>
      <c r="AL30" s="851"/>
      <c r="AM30" s="851"/>
      <c r="AN30" s="851"/>
      <c r="AO30" s="851"/>
      <c r="AP30" s="852" t="s">
        <v>478</v>
      </c>
      <c r="AQ30" s="852"/>
      <c r="AR30" s="852"/>
      <c r="AS30" s="852"/>
      <c r="AT30" s="852"/>
      <c r="AU30" s="852" t="s">
        <v>478</v>
      </c>
      <c r="AV30" s="852"/>
      <c r="AW30" s="852"/>
      <c r="AX30" s="852"/>
      <c r="AY30" s="852"/>
      <c r="AZ30" s="852" t="s">
        <v>478</v>
      </c>
      <c r="BA30" s="852"/>
      <c r="BB30" s="852"/>
      <c r="BC30" s="852"/>
      <c r="BD30" s="852"/>
      <c r="BE30" s="853"/>
      <c r="BF30" s="853"/>
      <c r="BG30" s="853"/>
      <c r="BH30" s="853"/>
      <c r="BI30" s="854"/>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2"/>
      <c r="CI30" s="803"/>
      <c r="CJ30" s="803"/>
      <c r="CK30" s="803"/>
      <c r="CL30" s="804"/>
      <c r="CM30" s="802"/>
      <c r="CN30" s="803"/>
      <c r="CO30" s="803"/>
      <c r="CP30" s="803"/>
      <c r="CQ30" s="804"/>
      <c r="CR30" s="802"/>
      <c r="CS30" s="803"/>
      <c r="CT30" s="803"/>
      <c r="CU30" s="803"/>
      <c r="CV30" s="804"/>
      <c r="CW30" s="802"/>
      <c r="CX30" s="803"/>
      <c r="CY30" s="803"/>
      <c r="CZ30" s="803"/>
      <c r="DA30" s="804"/>
      <c r="DB30" s="802"/>
      <c r="DC30" s="803"/>
      <c r="DD30" s="803"/>
      <c r="DE30" s="803"/>
      <c r="DF30" s="804"/>
      <c r="DG30" s="802"/>
      <c r="DH30" s="803"/>
      <c r="DI30" s="803"/>
      <c r="DJ30" s="803"/>
      <c r="DK30" s="804"/>
      <c r="DL30" s="802"/>
      <c r="DM30" s="803"/>
      <c r="DN30" s="803"/>
      <c r="DO30" s="803"/>
      <c r="DP30" s="804"/>
      <c r="DQ30" s="802"/>
      <c r="DR30" s="803"/>
      <c r="DS30" s="803"/>
      <c r="DT30" s="803"/>
      <c r="DU30" s="804"/>
      <c r="DV30" s="805"/>
      <c r="DW30" s="806"/>
      <c r="DX30" s="806"/>
      <c r="DY30" s="806"/>
      <c r="DZ30" s="807"/>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f>882+1</f>
        <v>883</v>
      </c>
      <c r="R31" s="779"/>
      <c r="S31" s="779"/>
      <c r="T31" s="779"/>
      <c r="U31" s="779"/>
      <c r="V31" s="779">
        <f>812+1</f>
        <v>813</v>
      </c>
      <c r="W31" s="779"/>
      <c r="X31" s="779"/>
      <c r="Y31" s="779"/>
      <c r="Z31" s="779"/>
      <c r="AA31" s="779">
        <f t="shared" si="0"/>
        <v>70</v>
      </c>
      <c r="AB31" s="779"/>
      <c r="AC31" s="779"/>
      <c r="AD31" s="779"/>
      <c r="AE31" s="780"/>
      <c r="AF31" s="781">
        <f>839+1</f>
        <v>840</v>
      </c>
      <c r="AG31" s="782"/>
      <c r="AH31" s="782"/>
      <c r="AI31" s="782"/>
      <c r="AJ31" s="783"/>
      <c r="AK31" s="850">
        <f>404</f>
        <v>404</v>
      </c>
      <c r="AL31" s="851"/>
      <c r="AM31" s="851"/>
      <c r="AN31" s="851"/>
      <c r="AO31" s="851"/>
      <c r="AP31" s="851">
        <f>5938</f>
        <v>5938</v>
      </c>
      <c r="AQ31" s="851"/>
      <c r="AR31" s="851"/>
      <c r="AS31" s="851"/>
      <c r="AT31" s="851"/>
      <c r="AU31" s="851">
        <v>2583</v>
      </c>
      <c r="AV31" s="851"/>
      <c r="AW31" s="851"/>
      <c r="AX31" s="851"/>
      <c r="AY31" s="851"/>
      <c r="AZ31" s="852" t="s">
        <v>478</v>
      </c>
      <c r="BA31" s="852"/>
      <c r="BB31" s="852"/>
      <c r="BC31" s="852"/>
      <c r="BD31" s="852"/>
      <c r="BE31" s="853" t="s">
        <v>536</v>
      </c>
      <c r="BF31" s="853"/>
      <c r="BG31" s="853"/>
      <c r="BH31" s="853"/>
      <c r="BI31" s="854"/>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2"/>
      <c r="CI31" s="803"/>
      <c r="CJ31" s="803"/>
      <c r="CK31" s="803"/>
      <c r="CL31" s="804"/>
      <c r="CM31" s="802"/>
      <c r="CN31" s="803"/>
      <c r="CO31" s="803"/>
      <c r="CP31" s="803"/>
      <c r="CQ31" s="804"/>
      <c r="CR31" s="802"/>
      <c r="CS31" s="803"/>
      <c r="CT31" s="803"/>
      <c r="CU31" s="803"/>
      <c r="CV31" s="804"/>
      <c r="CW31" s="802"/>
      <c r="CX31" s="803"/>
      <c r="CY31" s="803"/>
      <c r="CZ31" s="803"/>
      <c r="DA31" s="804"/>
      <c r="DB31" s="802"/>
      <c r="DC31" s="803"/>
      <c r="DD31" s="803"/>
      <c r="DE31" s="803"/>
      <c r="DF31" s="804"/>
      <c r="DG31" s="802"/>
      <c r="DH31" s="803"/>
      <c r="DI31" s="803"/>
      <c r="DJ31" s="803"/>
      <c r="DK31" s="804"/>
      <c r="DL31" s="802"/>
      <c r="DM31" s="803"/>
      <c r="DN31" s="803"/>
      <c r="DO31" s="803"/>
      <c r="DP31" s="804"/>
      <c r="DQ31" s="802"/>
      <c r="DR31" s="803"/>
      <c r="DS31" s="803"/>
      <c r="DT31" s="803"/>
      <c r="DU31" s="804"/>
      <c r="DV31" s="805"/>
      <c r="DW31" s="806"/>
      <c r="DX31" s="806"/>
      <c r="DY31" s="806"/>
      <c r="DZ31" s="807"/>
      <c r="EA31" s="199"/>
    </row>
    <row r="32" spans="1:131" s="200" customFormat="1" ht="26.25" customHeight="1">
      <c r="A32" s="219">
        <v>5</v>
      </c>
      <c r="B32" s="775" t="s">
        <v>384</v>
      </c>
      <c r="C32" s="776"/>
      <c r="D32" s="776"/>
      <c r="E32" s="776"/>
      <c r="F32" s="776"/>
      <c r="G32" s="776"/>
      <c r="H32" s="776"/>
      <c r="I32" s="776"/>
      <c r="J32" s="776"/>
      <c r="K32" s="776"/>
      <c r="L32" s="776"/>
      <c r="M32" s="776"/>
      <c r="N32" s="776"/>
      <c r="O32" s="776"/>
      <c r="P32" s="777"/>
      <c r="Q32" s="778">
        <f>666</f>
        <v>666</v>
      </c>
      <c r="R32" s="779"/>
      <c r="S32" s="779"/>
      <c r="T32" s="779"/>
      <c r="U32" s="779"/>
      <c r="V32" s="779">
        <f>644</f>
        <v>644</v>
      </c>
      <c r="W32" s="779"/>
      <c r="X32" s="779"/>
      <c r="Y32" s="779"/>
      <c r="Z32" s="779"/>
      <c r="AA32" s="779">
        <f t="shared" si="0"/>
        <v>22</v>
      </c>
      <c r="AB32" s="779"/>
      <c r="AC32" s="779"/>
      <c r="AD32" s="779"/>
      <c r="AE32" s="780"/>
      <c r="AF32" s="781">
        <f>21+1</f>
        <v>22</v>
      </c>
      <c r="AG32" s="782"/>
      <c r="AH32" s="782"/>
      <c r="AI32" s="782"/>
      <c r="AJ32" s="783"/>
      <c r="AK32" s="850">
        <f>478</f>
        <v>478</v>
      </c>
      <c r="AL32" s="851"/>
      <c r="AM32" s="851"/>
      <c r="AN32" s="851"/>
      <c r="AO32" s="851"/>
      <c r="AP32" s="851">
        <f>4075+1</f>
        <v>4076</v>
      </c>
      <c r="AQ32" s="851"/>
      <c r="AR32" s="851"/>
      <c r="AS32" s="851"/>
      <c r="AT32" s="851"/>
      <c r="AU32" s="851">
        <f>AP32</f>
        <v>4076</v>
      </c>
      <c r="AV32" s="851"/>
      <c r="AW32" s="851"/>
      <c r="AX32" s="851"/>
      <c r="AY32" s="851"/>
      <c r="AZ32" s="852" t="s">
        <v>478</v>
      </c>
      <c r="BA32" s="852"/>
      <c r="BB32" s="852"/>
      <c r="BC32" s="852"/>
      <c r="BD32" s="852"/>
      <c r="BE32" s="853" t="s">
        <v>537</v>
      </c>
      <c r="BF32" s="853"/>
      <c r="BG32" s="853"/>
      <c r="BH32" s="853"/>
      <c r="BI32" s="854"/>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2"/>
      <c r="CI32" s="803"/>
      <c r="CJ32" s="803"/>
      <c r="CK32" s="803"/>
      <c r="CL32" s="804"/>
      <c r="CM32" s="802"/>
      <c r="CN32" s="803"/>
      <c r="CO32" s="803"/>
      <c r="CP32" s="803"/>
      <c r="CQ32" s="804"/>
      <c r="CR32" s="802"/>
      <c r="CS32" s="803"/>
      <c r="CT32" s="803"/>
      <c r="CU32" s="803"/>
      <c r="CV32" s="804"/>
      <c r="CW32" s="802"/>
      <c r="CX32" s="803"/>
      <c r="CY32" s="803"/>
      <c r="CZ32" s="803"/>
      <c r="DA32" s="804"/>
      <c r="DB32" s="802"/>
      <c r="DC32" s="803"/>
      <c r="DD32" s="803"/>
      <c r="DE32" s="803"/>
      <c r="DF32" s="804"/>
      <c r="DG32" s="802"/>
      <c r="DH32" s="803"/>
      <c r="DI32" s="803"/>
      <c r="DJ32" s="803"/>
      <c r="DK32" s="804"/>
      <c r="DL32" s="802"/>
      <c r="DM32" s="803"/>
      <c r="DN32" s="803"/>
      <c r="DO32" s="803"/>
      <c r="DP32" s="804"/>
      <c r="DQ32" s="802"/>
      <c r="DR32" s="803"/>
      <c r="DS32" s="803"/>
      <c r="DT32" s="803"/>
      <c r="DU32" s="804"/>
      <c r="DV32" s="805"/>
      <c r="DW32" s="806"/>
      <c r="DX32" s="806"/>
      <c r="DY32" s="806"/>
      <c r="DZ32" s="807"/>
      <c r="EA32" s="199"/>
    </row>
    <row r="33" spans="1:131" s="200" customFormat="1" ht="26.25" customHeight="1">
      <c r="A33" s="219">
        <v>6</v>
      </c>
      <c r="B33" s="775" t="s">
        <v>385</v>
      </c>
      <c r="C33" s="776"/>
      <c r="D33" s="776"/>
      <c r="E33" s="776"/>
      <c r="F33" s="776"/>
      <c r="G33" s="776"/>
      <c r="H33" s="776"/>
      <c r="I33" s="776"/>
      <c r="J33" s="776"/>
      <c r="K33" s="776"/>
      <c r="L33" s="776"/>
      <c r="M33" s="776"/>
      <c r="N33" s="776"/>
      <c r="O33" s="776"/>
      <c r="P33" s="777"/>
      <c r="Q33" s="778">
        <f>360+1</f>
        <v>361</v>
      </c>
      <c r="R33" s="779"/>
      <c r="S33" s="779"/>
      <c r="T33" s="779"/>
      <c r="U33" s="779"/>
      <c r="V33" s="779">
        <f>341</f>
        <v>341</v>
      </c>
      <c r="W33" s="779"/>
      <c r="X33" s="779"/>
      <c r="Y33" s="779"/>
      <c r="Z33" s="779"/>
      <c r="AA33" s="779">
        <f t="shared" si="0"/>
        <v>20</v>
      </c>
      <c r="AB33" s="779"/>
      <c r="AC33" s="779"/>
      <c r="AD33" s="779"/>
      <c r="AE33" s="780"/>
      <c r="AF33" s="781">
        <f>19+1</f>
        <v>20</v>
      </c>
      <c r="AG33" s="782"/>
      <c r="AH33" s="782"/>
      <c r="AI33" s="782"/>
      <c r="AJ33" s="783"/>
      <c r="AK33" s="850">
        <f>230</f>
        <v>230</v>
      </c>
      <c r="AL33" s="851"/>
      <c r="AM33" s="851"/>
      <c r="AN33" s="851"/>
      <c r="AO33" s="851"/>
      <c r="AP33" s="851">
        <f>2827+1</f>
        <v>2828</v>
      </c>
      <c r="AQ33" s="851"/>
      <c r="AR33" s="851"/>
      <c r="AS33" s="851"/>
      <c r="AT33" s="851"/>
      <c r="AU33" s="851">
        <f>AP33</f>
        <v>2828</v>
      </c>
      <c r="AV33" s="851"/>
      <c r="AW33" s="851"/>
      <c r="AX33" s="851"/>
      <c r="AY33" s="851"/>
      <c r="AZ33" s="852" t="s">
        <v>478</v>
      </c>
      <c r="BA33" s="852"/>
      <c r="BB33" s="852"/>
      <c r="BC33" s="852"/>
      <c r="BD33" s="852"/>
      <c r="BE33" s="853" t="s">
        <v>537</v>
      </c>
      <c r="BF33" s="853"/>
      <c r="BG33" s="853"/>
      <c r="BH33" s="853"/>
      <c r="BI33" s="854"/>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2"/>
      <c r="CI33" s="803"/>
      <c r="CJ33" s="803"/>
      <c r="CK33" s="803"/>
      <c r="CL33" s="804"/>
      <c r="CM33" s="802"/>
      <c r="CN33" s="803"/>
      <c r="CO33" s="803"/>
      <c r="CP33" s="803"/>
      <c r="CQ33" s="804"/>
      <c r="CR33" s="802"/>
      <c r="CS33" s="803"/>
      <c r="CT33" s="803"/>
      <c r="CU33" s="803"/>
      <c r="CV33" s="804"/>
      <c r="CW33" s="802"/>
      <c r="CX33" s="803"/>
      <c r="CY33" s="803"/>
      <c r="CZ33" s="803"/>
      <c r="DA33" s="804"/>
      <c r="DB33" s="802"/>
      <c r="DC33" s="803"/>
      <c r="DD33" s="803"/>
      <c r="DE33" s="803"/>
      <c r="DF33" s="804"/>
      <c r="DG33" s="802"/>
      <c r="DH33" s="803"/>
      <c r="DI33" s="803"/>
      <c r="DJ33" s="803"/>
      <c r="DK33" s="804"/>
      <c r="DL33" s="802"/>
      <c r="DM33" s="803"/>
      <c r="DN33" s="803"/>
      <c r="DO33" s="803"/>
      <c r="DP33" s="804"/>
      <c r="DQ33" s="802"/>
      <c r="DR33" s="803"/>
      <c r="DS33" s="803"/>
      <c r="DT33" s="803"/>
      <c r="DU33" s="804"/>
      <c r="DV33" s="805"/>
      <c r="DW33" s="806"/>
      <c r="DX33" s="806"/>
      <c r="DY33" s="806"/>
      <c r="DZ33" s="807"/>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53"/>
      <c r="BF34" s="853"/>
      <c r="BG34" s="853"/>
      <c r="BH34" s="853"/>
      <c r="BI34" s="854"/>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2"/>
      <c r="CI34" s="803"/>
      <c r="CJ34" s="803"/>
      <c r="CK34" s="803"/>
      <c r="CL34" s="804"/>
      <c r="CM34" s="802"/>
      <c r="CN34" s="803"/>
      <c r="CO34" s="803"/>
      <c r="CP34" s="803"/>
      <c r="CQ34" s="804"/>
      <c r="CR34" s="802"/>
      <c r="CS34" s="803"/>
      <c r="CT34" s="803"/>
      <c r="CU34" s="803"/>
      <c r="CV34" s="804"/>
      <c r="CW34" s="802"/>
      <c r="CX34" s="803"/>
      <c r="CY34" s="803"/>
      <c r="CZ34" s="803"/>
      <c r="DA34" s="804"/>
      <c r="DB34" s="802"/>
      <c r="DC34" s="803"/>
      <c r="DD34" s="803"/>
      <c r="DE34" s="803"/>
      <c r="DF34" s="804"/>
      <c r="DG34" s="802"/>
      <c r="DH34" s="803"/>
      <c r="DI34" s="803"/>
      <c r="DJ34" s="803"/>
      <c r="DK34" s="804"/>
      <c r="DL34" s="802"/>
      <c r="DM34" s="803"/>
      <c r="DN34" s="803"/>
      <c r="DO34" s="803"/>
      <c r="DP34" s="804"/>
      <c r="DQ34" s="802"/>
      <c r="DR34" s="803"/>
      <c r="DS34" s="803"/>
      <c r="DT34" s="803"/>
      <c r="DU34" s="804"/>
      <c r="DV34" s="805"/>
      <c r="DW34" s="806"/>
      <c r="DX34" s="806"/>
      <c r="DY34" s="806"/>
      <c r="DZ34" s="807"/>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53"/>
      <c r="BF35" s="853"/>
      <c r="BG35" s="853"/>
      <c r="BH35" s="853"/>
      <c r="BI35" s="854"/>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2"/>
      <c r="CI35" s="803"/>
      <c r="CJ35" s="803"/>
      <c r="CK35" s="803"/>
      <c r="CL35" s="804"/>
      <c r="CM35" s="802"/>
      <c r="CN35" s="803"/>
      <c r="CO35" s="803"/>
      <c r="CP35" s="803"/>
      <c r="CQ35" s="804"/>
      <c r="CR35" s="802"/>
      <c r="CS35" s="803"/>
      <c r="CT35" s="803"/>
      <c r="CU35" s="803"/>
      <c r="CV35" s="804"/>
      <c r="CW35" s="802"/>
      <c r="CX35" s="803"/>
      <c r="CY35" s="803"/>
      <c r="CZ35" s="803"/>
      <c r="DA35" s="804"/>
      <c r="DB35" s="802"/>
      <c r="DC35" s="803"/>
      <c r="DD35" s="803"/>
      <c r="DE35" s="803"/>
      <c r="DF35" s="804"/>
      <c r="DG35" s="802"/>
      <c r="DH35" s="803"/>
      <c r="DI35" s="803"/>
      <c r="DJ35" s="803"/>
      <c r="DK35" s="804"/>
      <c r="DL35" s="802"/>
      <c r="DM35" s="803"/>
      <c r="DN35" s="803"/>
      <c r="DO35" s="803"/>
      <c r="DP35" s="804"/>
      <c r="DQ35" s="802"/>
      <c r="DR35" s="803"/>
      <c r="DS35" s="803"/>
      <c r="DT35" s="803"/>
      <c r="DU35" s="804"/>
      <c r="DV35" s="805"/>
      <c r="DW35" s="806"/>
      <c r="DX35" s="806"/>
      <c r="DY35" s="806"/>
      <c r="DZ35" s="807"/>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53"/>
      <c r="BF36" s="853"/>
      <c r="BG36" s="853"/>
      <c r="BH36" s="853"/>
      <c r="BI36" s="854"/>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2"/>
      <c r="CI36" s="803"/>
      <c r="CJ36" s="803"/>
      <c r="CK36" s="803"/>
      <c r="CL36" s="804"/>
      <c r="CM36" s="802"/>
      <c r="CN36" s="803"/>
      <c r="CO36" s="803"/>
      <c r="CP36" s="803"/>
      <c r="CQ36" s="804"/>
      <c r="CR36" s="802"/>
      <c r="CS36" s="803"/>
      <c r="CT36" s="803"/>
      <c r="CU36" s="803"/>
      <c r="CV36" s="804"/>
      <c r="CW36" s="802"/>
      <c r="CX36" s="803"/>
      <c r="CY36" s="803"/>
      <c r="CZ36" s="803"/>
      <c r="DA36" s="804"/>
      <c r="DB36" s="802"/>
      <c r="DC36" s="803"/>
      <c r="DD36" s="803"/>
      <c r="DE36" s="803"/>
      <c r="DF36" s="804"/>
      <c r="DG36" s="802"/>
      <c r="DH36" s="803"/>
      <c r="DI36" s="803"/>
      <c r="DJ36" s="803"/>
      <c r="DK36" s="804"/>
      <c r="DL36" s="802"/>
      <c r="DM36" s="803"/>
      <c r="DN36" s="803"/>
      <c r="DO36" s="803"/>
      <c r="DP36" s="804"/>
      <c r="DQ36" s="802"/>
      <c r="DR36" s="803"/>
      <c r="DS36" s="803"/>
      <c r="DT36" s="803"/>
      <c r="DU36" s="804"/>
      <c r="DV36" s="805"/>
      <c r="DW36" s="806"/>
      <c r="DX36" s="806"/>
      <c r="DY36" s="806"/>
      <c r="DZ36" s="807"/>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53"/>
      <c r="BF37" s="853"/>
      <c r="BG37" s="853"/>
      <c r="BH37" s="853"/>
      <c r="BI37" s="854"/>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2"/>
      <c r="CI37" s="803"/>
      <c r="CJ37" s="803"/>
      <c r="CK37" s="803"/>
      <c r="CL37" s="804"/>
      <c r="CM37" s="802"/>
      <c r="CN37" s="803"/>
      <c r="CO37" s="803"/>
      <c r="CP37" s="803"/>
      <c r="CQ37" s="804"/>
      <c r="CR37" s="802"/>
      <c r="CS37" s="803"/>
      <c r="CT37" s="803"/>
      <c r="CU37" s="803"/>
      <c r="CV37" s="804"/>
      <c r="CW37" s="802"/>
      <c r="CX37" s="803"/>
      <c r="CY37" s="803"/>
      <c r="CZ37" s="803"/>
      <c r="DA37" s="804"/>
      <c r="DB37" s="802"/>
      <c r="DC37" s="803"/>
      <c r="DD37" s="803"/>
      <c r="DE37" s="803"/>
      <c r="DF37" s="804"/>
      <c r="DG37" s="802"/>
      <c r="DH37" s="803"/>
      <c r="DI37" s="803"/>
      <c r="DJ37" s="803"/>
      <c r="DK37" s="804"/>
      <c r="DL37" s="802"/>
      <c r="DM37" s="803"/>
      <c r="DN37" s="803"/>
      <c r="DO37" s="803"/>
      <c r="DP37" s="804"/>
      <c r="DQ37" s="802"/>
      <c r="DR37" s="803"/>
      <c r="DS37" s="803"/>
      <c r="DT37" s="803"/>
      <c r="DU37" s="804"/>
      <c r="DV37" s="805"/>
      <c r="DW37" s="806"/>
      <c r="DX37" s="806"/>
      <c r="DY37" s="806"/>
      <c r="DZ37" s="807"/>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53"/>
      <c r="BF38" s="853"/>
      <c r="BG38" s="853"/>
      <c r="BH38" s="853"/>
      <c r="BI38" s="854"/>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2"/>
      <c r="CI38" s="803"/>
      <c r="CJ38" s="803"/>
      <c r="CK38" s="803"/>
      <c r="CL38" s="804"/>
      <c r="CM38" s="802"/>
      <c r="CN38" s="803"/>
      <c r="CO38" s="803"/>
      <c r="CP38" s="803"/>
      <c r="CQ38" s="804"/>
      <c r="CR38" s="802"/>
      <c r="CS38" s="803"/>
      <c r="CT38" s="803"/>
      <c r="CU38" s="803"/>
      <c r="CV38" s="804"/>
      <c r="CW38" s="802"/>
      <c r="CX38" s="803"/>
      <c r="CY38" s="803"/>
      <c r="CZ38" s="803"/>
      <c r="DA38" s="804"/>
      <c r="DB38" s="802"/>
      <c r="DC38" s="803"/>
      <c r="DD38" s="803"/>
      <c r="DE38" s="803"/>
      <c r="DF38" s="804"/>
      <c r="DG38" s="802"/>
      <c r="DH38" s="803"/>
      <c r="DI38" s="803"/>
      <c r="DJ38" s="803"/>
      <c r="DK38" s="804"/>
      <c r="DL38" s="802"/>
      <c r="DM38" s="803"/>
      <c r="DN38" s="803"/>
      <c r="DO38" s="803"/>
      <c r="DP38" s="804"/>
      <c r="DQ38" s="802"/>
      <c r="DR38" s="803"/>
      <c r="DS38" s="803"/>
      <c r="DT38" s="803"/>
      <c r="DU38" s="804"/>
      <c r="DV38" s="805"/>
      <c r="DW38" s="806"/>
      <c r="DX38" s="806"/>
      <c r="DY38" s="806"/>
      <c r="DZ38" s="807"/>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53"/>
      <c r="BF39" s="853"/>
      <c r="BG39" s="853"/>
      <c r="BH39" s="853"/>
      <c r="BI39" s="854"/>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2"/>
      <c r="CI39" s="803"/>
      <c r="CJ39" s="803"/>
      <c r="CK39" s="803"/>
      <c r="CL39" s="804"/>
      <c r="CM39" s="802"/>
      <c r="CN39" s="803"/>
      <c r="CO39" s="803"/>
      <c r="CP39" s="803"/>
      <c r="CQ39" s="804"/>
      <c r="CR39" s="802"/>
      <c r="CS39" s="803"/>
      <c r="CT39" s="803"/>
      <c r="CU39" s="803"/>
      <c r="CV39" s="804"/>
      <c r="CW39" s="802"/>
      <c r="CX39" s="803"/>
      <c r="CY39" s="803"/>
      <c r="CZ39" s="803"/>
      <c r="DA39" s="804"/>
      <c r="DB39" s="802"/>
      <c r="DC39" s="803"/>
      <c r="DD39" s="803"/>
      <c r="DE39" s="803"/>
      <c r="DF39" s="804"/>
      <c r="DG39" s="802"/>
      <c r="DH39" s="803"/>
      <c r="DI39" s="803"/>
      <c r="DJ39" s="803"/>
      <c r="DK39" s="804"/>
      <c r="DL39" s="802"/>
      <c r="DM39" s="803"/>
      <c r="DN39" s="803"/>
      <c r="DO39" s="803"/>
      <c r="DP39" s="804"/>
      <c r="DQ39" s="802"/>
      <c r="DR39" s="803"/>
      <c r="DS39" s="803"/>
      <c r="DT39" s="803"/>
      <c r="DU39" s="804"/>
      <c r="DV39" s="805"/>
      <c r="DW39" s="806"/>
      <c r="DX39" s="806"/>
      <c r="DY39" s="806"/>
      <c r="DZ39" s="807"/>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53"/>
      <c r="BF40" s="853"/>
      <c r="BG40" s="853"/>
      <c r="BH40" s="853"/>
      <c r="BI40" s="854"/>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2"/>
      <c r="CI40" s="803"/>
      <c r="CJ40" s="803"/>
      <c r="CK40" s="803"/>
      <c r="CL40" s="804"/>
      <c r="CM40" s="802"/>
      <c r="CN40" s="803"/>
      <c r="CO40" s="803"/>
      <c r="CP40" s="803"/>
      <c r="CQ40" s="804"/>
      <c r="CR40" s="802"/>
      <c r="CS40" s="803"/>
      <c r="CT40" s="803"/>
      <c r="CU40" s="803"/>
      <c r="CV40" s="804"/>
      <c r="CW40" s="802"/>
      <c r="CX40" s="803"/>
      <c r="CY40" s="803"/>
      <c r="CZ40" s="803"/>
      <c r="DA40" s="804"/>
      <c r="DB40" s="802"/>
      <c r="DC40" s="803"/>
      <c r="DD40" s="803"/>
      <c r="DE40" s="803"/>
      <c r="DF40" s="804"/>
      <c r="DG40" s="802"/>
      <c r="DH40" s="803"/>
      <c r="DI40" s="803"/>
      <c r="DJ40" s="803"/>
      <c r="DK40" s="804"/>
      <c r="DL40" s="802"/>
      <c r="DM40" s="803"/>
      <c r="DN40" s="803"/>
      <c r="DO40" s="803"/>
      <c r="DP40" s="804"/>
      <c r="DQ40" s="802"/>
      <c r="DR40" s="803"/>
      <c r="DS40" s="803"/>
      <c r="DT40" s="803"/>
      <c r="DU40" s="804"/>
      <c r="DV40" s="805"/>
      <c r="DW40" s="806"/>
      <c r="DX40" s="806"/>
      <c r="DY40" s="806"/>
      <c r="DZ40" s="807"/>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53"/>
      <c r="BF41" s="853"/>
      <c r="BG41" s="853"/>
      <c r="BH41" s="853"/>
      <c r="BI41" s="854"/>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2"/>
      <c r="CI41" s="803"/>
      <c r="CJ41" s="803"/>
      <c r="CK41" s="803"/>
      <c r="CL41" s="804"/>
      <c r="CM41" s="802"/>
      <c r="CN41" s="803"/>
      <c r="CO41" s="803"/>
      <c r="CP41" s="803"/>
      <c r="CQ41" s="804"/>
      <c r="CR41" s="802"/>
      <c r="CS41" s="803"/>
      <c r="CT41" s="803"/>
      <c r="CU41" s="803"/>
      <c r="CV41" s="804"/>
      <c r="CW41" s="802"/>
      <c r="CX41" s="803"/>
      <c r="CY41" s="803"/>
      <c r="CZ41" s="803"/>
      <c r="DA41" s="804"/>
      <c r="DB41" s="802"/>
      <c r="DC41" s="803"/>
      <c r="DD41" s="803"/>
      <c r="DE41" s="803"/>
      <c r="DF41" s="804"/>
      <c r="DG41" s="802"/>
      <c r="DH41" s="803"/>
      <c r="DI41" s="803"/>
      <c r="DJ41" s="803"/>
      <c r="DK41" s="804"/>
      <c r="DL41" s="802"/>
      <c r="DM41" s="803"/>
      <c r="DN41" s="803"/>
      <c r="DO41" s="803"/>
      <c r="DP41" s="804"/>
      <c r="DQ41" s="802"/>
      <c r="DR41" s="803"/>
      <c r="DS41" s="803"/>
      <c r="DT41" s="803"/>
      <c r="DU41" s="804"/>
      <c r="DV41" s="805"/>
      <c r="DW41" s="806"/>
      <c r="DX41" s="806"/>
      <c r="DY41" s="806"/>
      <c r="DZ41" s="807"/>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53"/>
      <c r="BF42" s="853"/>
      <c r="BG42" s="853"/>
      <c r="BH42" s="853"/>
      <c r="BI42" s="854"/>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2"/>
      <c r="CI42" s="803"/>
      <c r="CJ42" s="803"/>
      <c r="CK42" s="803"/>
      <c r="CL42" s="804"/>
      <c r="CM42" s="802"/>
      <c r="CN42" s="803"/>
      <c r="CO42" s="803"/>
      <c r="CP42" s="803"/>
      <c r="CQ42" s="804"/>
      <c r="CR42" s="802"/>
      <c r="CS42" s="803"/>
      <c r="CT42" s="803"/>
      <c r="CU42" s="803"/>
      <c r="CV42" s="804"/>
      <c r="CW42" s="802"/>
      <c r="CX42" s="803"/>
      <c r="CY42" s="803"/>
      <c r="CZ42" s="803"/>
      <c r="DA42" s="804"/>
      <c r="DB42" s="802"/>
      <c r="DC42" s="803"/>
      <c r="DD42" s="803"/>
      <c r="DE42" s="803"/>
      <c r="DF42" s="804"/>
      <c r="DG42" s="802"/>
      <c r="DH42" s="803"/>
      <c r="DI42" s="803"/>
      <c r="DJ42" s="803"/>
      <c r="DK42" s="804"/>
      <c r="DL42" s="802"/>
      <c r="DM42" s="803"/>
      <c r="DN42" s="803"/>
      <c r="DO42" s="803"/>
      <c r="DP42" s="804"/>
      <c r="DQ42" s="802"/>
      <c r="DR42" s="803"/>
      <c r="DS42" s="803"/>
      <c r="DT42" s="803"/>
      <c r="DU42" s="804"/>
      <c r="DV42" s="805"/>
      <c r="DW42" s="806"/>
      <c r="DX42" s="806"/>
      <c r="DY42" s="806"/>
      <c r="DZ42" s="807"/>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53"/>
      <c r="BF43" s="853"/>
      <c r="BG43" s="853"/>
      <c r="BH43" s="853"/>
      <c r="BI43" s="854"/>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2"/>
      <c r="CI43" s="803"/>
      <c r="CJ43" s="803"/>
      <c r="CK43" s="803"/>
      <c r="CL43" s="804"/>
      <c r="CM43" s="802"/>
      <c r="CN43" s="803"/>
      <c r="CO43" s="803"/>
      <c r="CP43" s="803"/>
      <c r="CQ43" s="804"/>
      <c r="CR43" s="802"/>
      <c r="CS43" s="803"/>
      <c r="CT43" s="803"/>
      <c r="CU43" s="803"/>
      <c r="CV43" s="804"/>
      <c r="CW43" s="802"/>
      <c r="CX43" s="803"/>
      <c r="CY43" s="803"/>
      <c r="CZ43" s="803"/>
      <c r="DA43" s="804"/>
      <c r="DB43" s="802"/>
      <c r="DC43" s="803"/>
      <c r="DD43" s="803"/>
      <c r="DE43" s="803"/>
      <c r="DF43" s="804"/>
      <c r="DG43" s="802"/>
      <c r="DH43" s="803"/>
      <c r="DI43" s="803"/>
      <c r="DJ43" s="803"/>
      <c r="DK43" s="804"/>
      <c r="DL43" s="802"/>
      <c r="DM43" s="803"/>
      <c r="DN43" s="803"/>
      <c r="DO43" s="803"/>
      <c r="DP43" s="804"/>
      <c r="DQ43" s="802"/>
      <c r="DR43" s="803"/>
      <c r="DS43" s="803"/>
      <c r="DT43" s="803"/>
      <c r="DU43" s="804"/>
      <c r="DV43" s="805"/>
      <c r="DW43" s="806"/>
      <c r="DX43" s="806"/>
      <c r="DY43" s="806"/>
      <c r="DZ43" s="807"/>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53"/>
      <c r="BF44" s="853"/>
      <c r="BG44" s="853"/>
      <c r="BH44" s="853"/>
      <c r="BI44" s="854"/>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2"/>
      <c r="CI44" s="803"/>
      <c r="CJ44" s="803"/>
      <c r="CK44" s="803"/>
      <c r="CL44" s="804"/>
      <c r="CM44" s="802"/>
      <c r="CN44" s="803"/>
      <c r="CO44" s="803"/>
      <c r="CP44" s="803"/>
      <c r="CQ44" s="804"/>
      <c r="CR44" s="802"/>
      <c r="CS44" s="803"/>
      <c r="CT44" s="803"/>
      <c r="CU44" s="803"/>
      <c r="CV44" s="804"/>
      <c r="CW44" s="802"/>
      <c r="CX44" s="803"/>
      <c r="CY44" s="803"/>
      <c r="CZ44" s="803"/>
      <c r="DA44" s="804"/>
      <c r="DB44" s="802"/>
      <c r="DC44" s="803"/>
      <c r="DD44" s="803"/>
      <c r="DE44" s="803"/>
      <c r="DF44" s="804"/>
      <c r="DG44" s="802"/>
      <c r="DH44" s="803"/>
      <c r="DI44" s="803"/>
      <c r="DJ44" s="803"/>
      <c r="DK44" s="804"/>
      <c r="DL44" s="802"/>
      <c r="DM44" s="803"/>
      <c r="DN44" s="803"/>
      <c r="DO44" s="803"/>
      <c r="DP44" s="804"/>
      <c r="DQ44" s="802"/>
      <c r="DR44" s="803"/>
      <c r="DS44" s="803"/>
      <c r="DT44" s="803"/>
      <c r="DU44" s="804"/>
      <c r="DV44" s="805"/>
      <c r="DW44" s="806"/>
      <c r="DX44" s="806"/>
      <c r="DY44" s="806"/>
      <c r="DZ44" s="807"/>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53"/>
      <c r="BF45" s="853"/>
      <c r="BG45" s="853"/>
      <c r="BH45" s="853"/>
      <c r="BI45" s="854"/>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2"/>
      <c r="CI45" s="803"/>
      <c r="CJ45" s="803"/>
      <c r="CK45" s="803"/>
      <c r="CL45" s="804"/>
      <c r="CM45" s="802"/>
      <c r="CN45" s="803"/>
      <c r="CO45" s="803"/>
      <c r="CP45" s="803"/>
      <c r="CQ45" s="804"/>
      <c r="CR45" s="802"/>
      <c r="CS45" s="803"/>
      <c r="CT45" s="803"/>
      <c r="CU45" s="803"/>
      <c r="CV45" s="804"/>
      <c r="CW45" s="802"/>
      <c r="CX45" s="803"/>
      <c r="CY45" s="803"/>
      <c r="CZ45" s="803"/>
      <c r="DA45" s="804"/>
      <c r="DB45" s="802"/>
      <c r="DC45" s="803"/>
      <c r="DD45" s="803"/>
      <c r="DE45" s="803"/>
      <c r="DF45" s="804"/>
      <c r="DG45" s="802"/>
      <c r="DH45" s="803"/>
      <c r="DI45" s="803"/>
      <c r="DJ45" s="803"/>
      <c r="DK45" s="804"/>
      <c r="DL45" s="802"/>
      <c r="DM45" s="803"/>
      <c r="DN45" s="803"/>
      <c r="DO45" s="803"/>
      <c r="DP45" s="804"/>
      <c r="DQ45" s="802"/>
      <c r="DR45" s="803"/>
      <c r="DS45" s="803"/>
      <c r="DT45" s="803"/>
      <c r="DU45" s="804"/>
      <c r="DV45" s="805"/>
      <c r="DW45" s="806"/>
      <c r="DX45" s="806"/>
      <c r="DY45" s="806"/>
      <c r="DZ45" s="807"/>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53"/>
      <c r="BF46" s="853"/>
      <c r="BG46" s="853"/>
      <c r="BH46" s="853"/>
      <c r="BI46" s="854"/>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2"/>
      <c r="CI46" s="803"/>
      <c r="CJ46" s="803"/>
      <c r="CK46" s="803"/>
      <c r="CL46" s="804"/>
      <c r="CM46" s="802"/>
      <c r="CN46" s="803"/>
      <c r="CO46" s="803"/>
      <c r="CP46" s="803"/>
      <c r="CQ46" s="804"/>
      <c r="CR46" s="802"/>
      <c r="CS46" s="803"/>
      <c r="CT46" s="803"/>
      <c r="CU46" s="803"/>
      <c r="CV46" s="804"/>
      <c r="CW46" s="802"/>
      <c r="CX46" s="803"/>
      <c r="CY46" s="803"/>
      <c r="CZ46" s="803"/>
      <c r="DA46" s="804"/>
      <c r="DB46" s="802"/>
      <c r="DC46" s="803"/>
      <c r="DD46" s="803"/>
      <c r="DE46" s="803"/>
      <c r="DF46" s="804"/>
      <c r="DG46" s="802"/>
      <c r="DH46" s="803"/>
      <c r="DI46" s="803"/>
      <c r="DJ46" s="803"/>
      <c r="DK46" s="804"/>
      <c r="DL46" s="802"/>
      <c r="DM46" s="803"/>
      <c r="DN46" s="803"/>
      <c r="DO46" s="803"/>
      <c r="DP46" s="804"/>
      <c r="DQ46" s="802"/>
      <c r="DR46" s="803"/>
      <c r="DS46" s="803"/>
      <c r="DT46" s="803"/>
      <c r="DU46" s="804"/>
      <c r="DV46" s="805"/>
      <c r="DW46" s="806"/>
      <c r="DX46" s="806"/>
      <c r="DY46" s="806"/>
      <c r="DZ46" s="807"/>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53"/>
      <c r="BF47" s="853"/>
      <c r="BG47" s="853"/>
      <c r="BH47" s="853"/>
      <c r="BI47" s="854"/>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2"/>
      <c r="CI47" s="803"/>
      <c r="CJ47" s="803"/>
      <c r="CK47" s="803"/>
      <c r="CL47" s="804"/>
      <c r="CM47" s="802"/>
      <c r="CN47" s="803"/>
      <c r="CO47" s="803"/>
      <c r="CP47" s="803"/>
      <c r="CQ47" s="804"/>
      <c r="CR47" s="802"/>
      <c r="CS47" s="803"/>
      <c r="CT47" s="803"/>
      <c r="CU47" s="803"/>
      <c r="CV47" s="804"/>
      <c r="CW47" s="802"/>
      <c r="CX47" s="803"/>
      <c r="CY47" s="803"/>
      <c r="CZ47" s="803"/>
      <c r="DA47" s="804"/>
      <c r="DB47" s="802"/>
      <c r="DC47" s="803"/>
      <c r="DD47" s="803"/>
      <c r="DE47" s="803"/>
      <c r="DF47" s="804"/>
      <c r="DG47" s="802"/>
      <c r="DH47" s="803"/>
      <c r="DI47" s="803"/>
      <c r="DJ47" s="803"/>
      <c r="DK47" s="804"/>
      <c r="DL47" s="802"/>
      <c r="DM47" s="803"/>
      <c r="DN47" s="803"/>
      <c r="DO47" s="803"/>
      <c r="DP47" s="804"/>
      <c r="DQ47" s="802"/>
      <c r="DR47" s="803"/>
      <c r="DS47" s="803"/>
      <c r="DT47" s="803"/>
      <c r="DU47" s="804"/>
      <c r="DV47" s="805"/>
      <c r="DW47" s="806"/>
      <c r="DX47" s="806"/>
      <c r="DY47" s="806"/>
      <c r="DZ47" s="807"/>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53"/>
      <c r="BF48" s="853"/>
      <c r="BG48" s="853"/>
      <c r="BH48" s="853"/>
      <c r="BI48" s="854"/>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2"/>
      <c r="CI48" s="803"/>
      <c r="CJ48" s="803"/>
      <c r="CK48" s="803"/>
      <c r="CL48" s="804"/>
      <c r="CM48" s="802"/>
      <c r="CN48" s="803"/>
      <c r="CO48" s="803"/>
      <c r="CP48" s="803"/>
      <c r="CQ48" s="804"/>
      <c r="CR48" s="802"/>
      <c r="CS48" s="803"/>
      <c r="CT48" s="803"/>
      <c r="CU48" s="803"/>
      <c r="CV48" s="804"/>
      <c r="CW48" s="802"/>
      <c r="CX48" s="803"/>
      <c r="CY48" s="803"/>
      <c r="CZ48" s="803"/>
      <c r="DA48" s="804"/>
      <c r="DB48" s="802"/>
      <c r="DC48" s="803"/>
      <c r="DD48" s="803"/>
      <c r="DE48" s="803"/>
      <c r="DF48" s="804"/>
      <c r="DG48" s="802"/>
      <c r="DH48" s="803"/>
      <c r="DI48" s="803"/>
      <c r="DJ48" s="803"/>
      <c r="DK48" s="804"/>
      <c r="DL48" s="802"/>
      <c r="DM48" s="803"/>
      <c r="DN48" s="803"/>
      <c r="DO48" s="803"/>
      <c r="DP48" s="804"/>
      <c r="DQ48" s="802"/>
      <c r="DR48" s="803"/>
      <c r="DS48" s="803"/>
      <c r="DT48" s="803"/>
      <c r="DU48" s="804"/>
      <c r="DV48" s="805"/>
      <c r="DW48" s="806"/>
      <c r="DX48" s="806"/>
      <c r="DY48" s="806"/>
      <c r="DZ48" s="807"/>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53"/>
      <c r="BF49" s="853"/>
      <c r="BG49" s="853"/>
      <c r="BH49" s="853"/>
      <c r="BI49" s="854"/>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2"/>
      <c r="CI49" s="803"/>
      <c r="CJ49" s="803"/>
      <c r="CK49" s="803"/>
      <c r="CL49" s="804"/>
      <c r="CM49" s="802"/>
      <c r="CN49" s="803"/>
      <c r="CO49" s="803"/>
      <c r="CP49" s="803"/>
      <c r="CQ49" s="804"/>
      <c r="CR49" s="802"/>
      <c r="CS49" s="803"/>
      <c r="CT49" s="803"/>
      <c r="CU49" s="803"/>
      <c r="CV49" s="804"/>
      <c r="CW49" s="802"/>
      <c r="CX49" s="803"/>
      <c r="CY49" s="803"/>
      <c r="CZ49" s="803"/>
      <c r="DA49" s="804"/>
      <c r="DB49" s="802"/>
      <c r="DC49" s="803"/>
      <c r="DD49" s="803"/>
      <c r="DE49" s="803"/>
      <c r="DF49" s="804"/>
      <c r="DG49" s="802"/>
      <c r="DH49" s="803"/>
      <c r="DI49" s="803"/>
      <c r="DJ49" s="803"/>
      <c r="DK49" s="804"/>
      <c r="DL49" s="802"/>
      <c r="DM49" s="803"/>
      <c r="DN49" s="803"/>
      <c r="DO49" s="803"/>
      <c r="DP49" s="804"/>
      <c r="DQ49" s="802"/>
      <c r="DR49" s="803"/>
      <c r="DS49" s="803"/>
      <c r="DT49" s="803"/>
      <c r="DU49" s="804"/>
      <c r="DV49" s="805"/>
      <c r="DW49" s="806"/>
      <c r="DX49" s="806"/>
      <c r="DY49" s="806"/>
      <c r="DZ49" s="807"/>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5"/>
      <c r="R50" s="856"/>
      <c r="S50" s="856"/>
      <c r="T50" s="856"/>
      <c r="U50" s="856"/>
      <c r="V50" s="856"/>
      <c r="W50" s="856"/>
      <c r="X50" s="856"/>
      <c r="Y50" s="856"/>
      <c r="Z50" s="856"/>
      <c r="AA50" s="856"/>
      <c r="AB50" s="856"/>
      <c r="AC50" s="856"/>
      <c r="AD50" s="856"/>
      <c r="AE50" s="857"/>
      <c r="AF50" s="781"/>
      <c r="AG50" s="782"/>
      <c r="AH50" s="782"/>
      <c r="AI50" s="782"/>
      <c r="AJ50" s="783"/>
      <c r="AK50" s="858"/>
      <c r="AL50" s="856"/>
      <c r="AM50" s="856"/>
      <c r="AN50" s="856"/>
      <c r="AO50" s="856"/>
      <c r="AP50" s="856"/>
      <c r="AQ50" s="856"/>
      <c r="AR50" s="856"/>
      <c r="AS50" s="856"/>
      <c r="AT50" s="856"/>
      <c r="AU50" s="856"/>
      <c r="AV50" s="856"/>
      <c r="AW50" s="856"/>
      <c r="AX50" s="856"/>
      <c r="AY50" s="856"/>
      <c r="AZ50" s="859"/>
      <c r="BA50" s="859"/>
      <c r="BB50" s="859"/>
      <c r="BC50" s="859"/>
      <c r="BD50" s="859"/>
      <c r="BE50" s="853"/>
      <c r="BF50" s="853"/>
      <c r="BG50" s="853"/>
      <c r="BH50" s="853"/>
      <c r="BI50" s="854"/>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2"/>
      <c r="CI50" s="803"/>
      <c r="CJ50" s="803"/>
      <c r="CK50" s="803"/>
      <c r="CL50" s="804"/>
      <c r="CM50" s="802"/>
      <c r="CN50" s="803"/>
      <c r="CO50" s="803"/>
      <c r="CP50" s="803"/>
      <c r="CQ50" s="804"/>
      <c r="CR50" s="802"/>
      <c r="CS50" s="803"/>
      <c r="CT50" s="803"/>
      <c r="CU50" s="803"/>
      <c r="CV50" s="804"/>
      <c r="CW50" s="802"/>
      <c r="CX50" s="803"/>
      <c r="CY50" s="803"/>
      <c r="CZ50" s="803"/>
      <c r="DA50" s="804"/>
      <c r="DB50" s="802"/>
      <c r="DC50" s="803"/>
      <c r="DD50" s="803"/>
      <c r="DE50" s="803"/>
      <c r="DF50" s="804"/>
      <c r="DG50" s="802"/>
      <c r="DH50" s="803"/>
      <c r="DI50" s="803"/>
      <c r="DJ50" s="803"/>
      <c r="DK50" s="804"/>
      <c r="DL50" s="802"/>
      <c r="DM50" s="803"/>
      <c r="DN50" s="803"/>
      <c r="DO50" s="803"/>
      <c r="DP50" s="804"/>
      <c r="DQ50" s="802"/>
      <c r="DR50" s="803"/>
      <c r="DS50" s="803"/>
      <c r="DT50" s="803"/>
      <c r="DU50" s="804"/>
      <c r="DV50" s="805"/>
      <c r="DW50" s="806"/>
      <c r="DX50" s="806"/>
      <c r="DY50" s="806"/>
      <c r="DZ50" s="807"/>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5"/>
      <c r="R51" s="856"/>
      <c r="S51" s="856"/>
      <c r="T51" s="856"/>
      <c r="U51" s="856"/>
      <c r="V51" s="856"/>
      <c r="W51" s="856"/>
      <c r="X51" s="856"/>
      <c r="Y51" s="856"/>
      <c r="Z51" s="856"/>
      <c r="AA51" s="856"/>
      <c r="AB51" s="856"/>
      <c r="AC51" s="856"/>
      <c r="AD51" s="856"/>
      <c r="AE51" s="857"/>
      <c r="AF51" s="781"/>
      <c r="AG51" s="782"/>
      <c r="AH51" s="782"/>
      <c r="AI51" s="782"/>
      <c r="AJ51" s="783"/>
      <c r="AK51" s="858"/>
      <c r="AL51" s="856"/>
      <c r="AM51" s="856"/>
      <c r="AN51" s="856"/>
      <c r="AO51" s="856"/>
      <c r="AP51" s="856"/>
      <c r="AQ51" s="856"/>
      <c r="AR51" s="856"/>
      <c r="AS51" s="856"/>
      <c r="AT51" s="856"/>
      <c r="AU51" s="856"/>
      <c r="AV51" s="856"/>
      <c r="AW51" s="856"/>
      <c r="AX51" s="856"/>
      <c r="AY51" s="856"/>
      <c r="AZ51" s="859"/>
      <c r="BA51" s="859"/>
      <c r="BB51" s="859"/>
      <c r="BC51" s="859"/>
      <c r="BD51" s="859"/>
      <c r="BE51" s="853"/>
      <c r="BF51" s="853"/>
      <c r="BG51" s="853"/>
      <c r="BH51" s="853"/>
      <c r="BI51" s="854"/>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2"/>
      <c r="CI51" s="803"/>
      <c r="CJ51" s="803"/>
      <c r="CK51" s="803"/>
      <c r="CL51" s="804"/>
      <c r="CM51" s="802"/>
      <c r="CN51" s="803"/>
      <c r="CO51" s="803"/>
      <c r="CP51" s="803"/>
      <c r="CQ51" s="804"/>
      <c r="CR51" s="802"/>
      <c r="CS51" s="803"/>
      <c r="CT51" s="803"/>
      <c r="CU51" s="803"/>
      <c r="CV51" s="804"/>
      <c r="CW51" s="802"/>
      <c r="CX51" s="803"/>
      <c r="CY51" s="803"/>
      <c r="CZ51" s="803"/>
      <c r="DA51" s="804"/>
      <c r="DB51" s="802"/>
      <c r="DC51" s="803"/>
      <c r="DD51" s="803"/>
      <c r="DE51" s="803"/>
      <c r="DF51" s="804"/>
      <c r="DG51" s="802"/>
      <c r="DH51" s="803"/>
      <c r="DI51" s="803"/>
      <c r="DJ51" s="803"/>
      <c r="DK51" s="804"/>
      <c r="DL51" s="802"/>
      <c r="DM51" s="803"/>
      <c r="DN51" s="803"/>
      <c r="DO51" s="803"/>
      <c r="DP51" s="804"/>
      <c r="DQ51" s="802"/>
      <c r="DR51" s="803"/>
      <c r="DS51" s="803"/>
      <c r="DT51" s="803"/>
      <c r="DU51" s="804"/>
      <c r="DV51" s="805"/>
      <c r="DW51" s="806"/>
      <c r="DX51" s="806"/>
      <c r="DY51" s="806"/>
      <c r="DZ51" s="807"/>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5"/>
      <c r="R52" s="856"/>
      <c r="S52" s="856"/>
      <c r="T52" s="856"/>
      <c r="U52" s="856"/>
      <c r="V52" s="856"/>
      <c r="W52" s="856"/>
      <c r="X52" s="856"/>
      <c r="Y52" s="856"/>
      <c r="Z52" s="856"/>
      <c r="AA52" s="856"/>
      <c r="AB52" s="856"/>
      <c r="AC52" s="856"/>
      <c r="AD52" s="856"/>
      <c r="AE52" s="857"/>
      <c r="AF52" s="781"/>
      <c r="AG52" s="782"/>
      <c r="AH52" s="782"/>
      <c r="AI52" s="782"/>
      <c r="AJ52" s="783"/>
      <c r="AK52" s="858"/>
      <c r="AL52" s="856"/>
      <c r="AM52" s="856"/>
      <c r="AN52" s="856"/>
      <c r="AO52" s="856"/>
      <c r="AP52" s="856"/>
      <c r="AQ52" s="856"/>
      <c r="AR52" s="856"/>
      <c r="AS52" s="856"/>
      <c r="AT52" s="856"/>
      <c r="AU52" s="856"/>
      <c r="AV52" s="856"/>
      <c r="AW52" s="856"/>
      <c r="AX52" s="856"/>
      <c r="AY52" s="856"/>
      <c r="AZ52" s="859"/>
      <c r="BA52" s="859"/>
      <c r="BB52" s="859"/>
      <c r="BC52" s="859"/>
      <c r="BD52" s="859"/>
      <c r="BE52" s="853"/>
      <c r="BF52" s="853"/>
      <c r="BG52" s="853"/>
      <c r="BH52" s="853"/>
      <c r="BI52" s="854"/>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2"/>
      <c r="CI52" s="803"/>
      <c r="CJ52" s="803"/>
      <c r="CK52" s="803"/>
      <c r="CL52" s="804"/>
      <c r="CM52" s="802"/>
      <c r="CN52" s="803"/>
      <c r="CO52" s="803"/>
      <c r="CP52" s="803"/>
      <c r="CQ52" s="804"/>
      <c r="CR52" s="802"/>
      <c r="CS52" s="803"/>
      <c r="CT52" s="803"/>
      <c r="CU52" s="803"/>
      <c r="CV52" s="804"/>
      <c r="CW52" s="802"/>
      <c r="CX52" s="803"/>
      <c r="CY52" s="803"/>
      <c r="CZ52" s="803"/>
      <c r="DA52" s="804"/>
      <c r="DB52" s="802"/>
      <c r="DC52" s="803"/>
      <c r="DD52" s="803"/>
      <c r="DE52" s="803"/>
      <c r="DF52" s="804"/>
      <c r="DG52" s="802"/>
      <c r="DH52" s="803"/>
      <c r="DI52" s="803"/>
      <c r="DJ52" s="803"/>
      <c r="DK52" s="804"/>
      <c r="DL52" s="802"/>
      <c r="DM52" s="803"/>
      <c r="DN52" s="803"/>
      <c r="DO52" s="803"/>
      <c r="DP52" s="804"/>
      <c r="DQ52" s="802"/>
      <c r="DR52" s="803"/>
      <c r="DS52" s="803"/>
      <c r="DT52" s="803"/>
      <c r="DU52" s="804"/>
      <c r="DV52" s="805"/>
      <c r="DW52" s="806"/>
      <c r="DX52" s="806"/>
      <c r="DY52" s="806"/>
      <c r="DZ52" s="807"/>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5"/>
      <c r="R53" s="856"/>
      <c r="S53" s="856"/>
      <c r="T53" s="856"/>
      <c r="U53" s="856"/>
      <c r="V53" s="856"/>
      <c r="W53" s="856"/>
      <c r="X53" s="856"/>
      <c r="Y53" s="856"/>
      <c r="Z53" s="856"/>
      <c r="AA53" s="856"/>
      <c r="AB53" s="856"/>
      <c r="AC53" s="856"/>
      <c r="AD53" s="856"/>
      <c r="AE53" s="857"/>
      <c r="AF53" s="781"/>
      <c r="AG53" s="782"/>
      <c r="AH53" s="782"/>
      <c r="AI53" s="782"/>
      <c r="AJ53" s="783"/>
      <c r="AK53" s="858"/>
      <c r="AL53" s="856"/>
      <c r="AM53" s="856"/>
      <c r="AN53" s="856"/>
      <c r="AO53" s="856"/>
      <c r="AP53" s="856"/>
      <c r="AQ53" s="856"/>
      <c r="AR53" s="856"/>
      <c r="AS53" s="856"/>
      <c r="AT53" s="856"/>
      <c r="AU53" s="856"/>
      <c r="AV53" s="856"/>
      <c r="AW53" s="856"/>
      <c r="AX53" s="856"/>
      <c r="AY53" s="856"/>
      <c r="AZ53" s="859"/>
      <c r="BA53" s="859"/>
      <c r="BB53" s="859"/>
      <c r="BC53" s="859"/>
      <c r="BD53" s="859"/>
      <c r="BE53" s="853"/>
      <c r="BF53" s="853"/>
      <c r="BG53" s="853"/>
      <c r="BH53" s="853"/>
      <c r="BI53" s="854"/>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2"/>
      <c r="CI53" s="803"/>
      <c r="CJ53" s="803"/>
      <c r="CK53" s="803"/>
      <c r="CL53" s="804"/>
      <c r="CM53" s="802"/>
      <c r="CN53" s="803"/>
      <c r="CO53" s="803"/>
      <c r="CP53" s="803"/>
      <c r="CQ53" s="804"/>
      <c r="CR53" s="802"/>
      <c r="CS53" s="803"/>
      <c r="CT53" s="803"/>
      <c r="CU53" s="803"/>
      <c r="CV53" s="804"/>
      <c r="CW53" s="802"/>
      <c r="CX53" s="803"/>
      <c r="CY53" s="803"/>
      <c r="CZ53" s="803"/>
      <c r="DA53" s="804"/>
      <c r="DB53" s="802"/>
      <c r="DC53" s="803"/>
      <c r="DD53" s="803"/>
      <c r="DE53" s="803"/>
      <c r="DF53" s="804"/>
      <c r="DG53" s="802"/>
      <c r="DH53" s="803"/>
      <c r="DI53" s="803"/>
      <c r="DJ53" s="803"/>
      <c r="DK53" s="804"/>
      <c r="DL53" s="802"/>
      <c r="DM53" s="803"/>
      <c r="DN53" s="803"/>
      <c r="DO53" s="803"/>
      <c r="DP53" s="804"/>
      <c r="DQ53" s="802"/>
      <c r="DR53" s="803"/>
      <c r="DS53" s="803"/>
      <c r="DT53" s="803"/>
      <c r="DU53" s="804"/>
      <c r="DV53" s="805"/>
      <c r="DW53" s="806"/>
      <c r="DX53" s="806"/>
      <c r="DY53" s="806"/>
      <c r="DZ53" s="807"/>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5"/>
      <c r="R54" s="856"/>
      <c r="S54" s="856"/>
      <c r="T54" s="856"/>
      <c r="U54" s="856"/>
      <c r="V54" s="856"/>
      <c r="W54" s="856"/>
      <c r="X54" s="856"/>
      <c r="Y54" s="856"/>
      <c r="Z54" s="856"/>
      <c r="AA54" s="856"/>
      <c r="AB54" s="856"/>
      <c r="AC54" s="856"/>
      <c r="AD54" s="856"/>
      <c r="AE54" s="857"/>
      <c r="AF54" s="781"/>
      <c r="AG54" s="782"/>
      <c r="AH54" s="782"/>
      <c r="AI54" s="782"/>
      <c r="AJ54" s="783"/>
      <c r="AK54" s="858"/>
      <c r="AL54" s="856"/>
      <c r="AM54" s="856"/>
      <c r="AN54" s="856"/>
      <c r="AO54" s="856"/>
      <c r="AP54" s="856"/>
      <c r="AQ54" s="856"/>
      <c r="AR54" s="856"/>
      <c r="AS54" s="856"/>
      <c r="AT54" s="856"/>
      <c r="AU54" s="856"/>
      <c r="AV54" s="856"/>
      <c r="AW54" s="856"/>
      <c r="AX54" s="856"/>
      <c r="AY54" s="856"/>
      <c r="AZ54" s="859"/>
      <c r="BA54" s="859"/>
      <c r="BB54" s="859"/>
      <c r="BC54" s="859"/>
      <c r="BD54" s="859"/>
      <c r="BE54" s="853"/>
      <c r="BF54" s="853"/>
      <c r="BG54" s="853"/>
      <c r="BH54" s="853"/>
      <c r="BI54" s="854"/>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2"/>
      <c r="CI54" s="803"/>
      <c r="CJ54" s="803"/>
      <c r="CK54" s="803"/>
      <c r="CL54" s="804"/>
      <c r="CM54" s="802"/>
      <c r="CN54" s="803"/>
      <c r="CO54" s="803"/>
      <c r="CP54" s="803"/>
      <c r="CQ54" s="804"/>
      <c r="CR54" s="802"/>
      <c r="CS54" s="803"/>
      <c r="CT54" s="803"/>
      <c r="CU54" s="803"/>
      <c r="CV54" s="804"/>
      <c r="CW54" s="802"/>
      <c r="CX54" s="803"/>
      <c r="CY54" s="803"/>
      <c r="CZ54" s="803"/>
      <c r="DA54" s="804"/>
      <c r="DB54" s="802"/>
      <c r="DC54" s="803"/>
      <c r="DD54" s="803"/>
      <c r="DE54" s="803"/>
      <c r="DF54" s="804"/>
      <c r="DG54" s="802"/>
      <c r="DH54" s="803"/>
      <c r="DI54" s="803"/>
      <c r="DJ54" s="803"/>
      <c r="DK54" s="804"/>
      <c r="DL54" s="802"/>
      <c r="DM54" s="803"/>
      <c r="DN54" s="803"/>
      <c r="DO54" s="803"/>
      <c r="DP54" s="804"/>
      <c r="DQ54" s="802"/>
      <c r="DR54" s="803"/>
      <c r="DS54" s="803"/>
      <c r="DT54" s="803"/>
      <c r="DU54" s="804"/>
      <c r="DV54" s="805"/>
      <c r="DW54" s="806"/>
      <c r="DX54" s="806"/>
      <c r="DY54" s="806"/>
      <c r="DZ54" s="807"/>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5"/>
      <c r="R55" s="856"/>
      <c r="S55" s="856"/>
      <c r="T55" s="856"/>
      <c r="U55" s="856"/>
      <c r="V55" s="856"/>
      <c r="W55" s="856"/>
      <c r="X55" s="856"/>
      <c r="Y55" s="856"/>
      <c r="Z55" s="856"/>
      <c r="AA55" s="856"/>
      <c r="AB55" s="856"/>
      <c r="AC55" s="856"/>
      <c r="AD55" s="856"/>
      <c r="AE55" s="857"/>
      <c r="AF55" s="781"/>
      <c r="AG55" s="782"/>
      <c r="AH55" s="782"/>
      <c r="AI55" s="782"/>
      <c r="AJ55" s="783"/>
      <c r="AK55" s="858"/>
      <c r="AL55" s="856"/>
      <c r="AM55" s="856"/>
      <c r="AN55" s="856"/>
      <c r="AO55" s="856"/>
      <c r="AP55" s="856"/>
      <c r="AQ55" s="856"/>
      <c r="AR55" s="856"/>
      <c r="AS55" s="856"/>
      <c r="AT55" s="856"/>
      <c r="AU55" s="856"/>
      <c r="AV55" s="856"/>
      <c r="AW55" s="856"/>
      <c r="AX55" s="856"/>
      <c r="AY55" s="856"/>
      <c r="AZ55" s="859"/>
      <c r="BA55" s="859"/>
      <c r="BB55" s="859"/>
      <c r="BC55" s="859"/>
      <c r="BD55" s="859"/>
      <c r="BE55" s="853"/>
      <c r="BF55" s="853"/>
      <c r="BG55" s="853"/>
      <c r="BH55" s="853"/>
      <c r="BI55" s="854"/>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2"/>
      <c r="CI55" s="803"/>
      <c r="CJ55" s="803"/>
      <c r="CK55" s="803"/>
      <c r="CL55" s="804"/>
      <c r="CM55" s="802"/>
      <c r="CN55" s="803"/>
      <c r="CO55" s="803"/>
      <c r="CP55" s="803"/>
      <c r="CQ55" s="804"/>
      <c r="CR55" s="802"/>
      <c r="CS55" s="803"/>
      <c r="CT55" s="803"/>
      <c r="CU55" s="803"/>
      <c r="CV55" s="804"/>
      <c r="CW55" s="802"/>
      <c r="CX55" s="803"/>
      <c r="CY55" s="803"/>
      <c r="CZ55" s="803"/>
      <c r="DA55" s="804"/>
      <c r="DB55" s="802"/>
      <c r="DC55" s="803"/>
      <c r="DD55" s="803"/>
      <c r="DE55" s="803"/>
      <c r="DF55" s="804"/>
      <c r="DG55" s="802"/>
      <c r="DH55" s="803"/>
      <c r="DI55" s="803"/>
      <c r="DJ55" s="803"/>
      <c r="DK55" s="804"/>
      <c r="DL55" s="802"/>
      <c r="DM55" s="803"/>
      <c r="DN55" s="803"/>
      <c r="DO55" s="803"/>
      <c r="DP55" s="804"/>
      <c r="DQ55" s="802"/>
      <c r="DR55" s="803"/>
      <c r="DS55" s="803"/>
      <c r="DT55" s="803"/>
      <c r="DU55" s="804"/>
      <c r="DV55" s="805"/>
      <c r="DW55" s="806"/>
      <c r="DX55" s="806"/>
      <c r="DY55" s="806"/>
      <c r="DZ55" s="807"/>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5"/>
      <c r="R56" s="856"/>
      <c r="S56" s="856"/>
      <c r="T56" s="856"/>
      <c r="U56" s="856"/>
      <c r="V56" s="856"/>
      <c r="W56" s="856"/>
      <c r="X56" s="856"/>
      <c r="Y56" s="856"/>
      <c r="Z56" s="856"/>
      <c r="AA56" s="856"/>
      <c r="AB56" s="856"/>
      <c r="AC56" s="856"/>
      <c r="AD56" s="856"/>
      <c r="AE56" s="857"/>
      <c r="AF56" s="781"/>
      <c r="AG56" s="782"/>
      <c r="AH56" s="782"/>
      <c r="AI56" s="782"/>
      <c r="AJ56" s="783"/>
      <c r="AK56" s="858"/>
      <c r="AL56" s="856"/>
      <c r="AM56" s="856"/>
      <c r="AN56" s="856"/>
      <c r="AO56" s="856"/>
      <c r="AP56" s="856"/>
      <c r="AQ56" s="856"/>
      <c r="AR56" s="856"/>
      <c r="AS56" s="856"/>
      <c r="AT56" s="856"/>
      <c r="AU56" s="856"/>
      <c r="AV56" s="856"/>
      <c r="AW56" s="856"/>
      <c r="AX56" s="856"/>
      <c r="AY56" s="856"/>
      <c r="AZ56" s="859"/>
      <c r="BA56" s="859"/>
      <c r="BB56" s="859"/>
      <c r="BC56" s="859"/>
      <c r="BD56" s="859"/>
      <c r="BE56" s="853"/>
      <c r="BF56" s="853"/>
      <c r="BG56" s="853"/>
      <c r="BH56" s="853"/>
      <c r="BI56" s="854"/>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2"/>
      <c r="CI56" s="803"/>
      <c r="CJ56" s="803"/>
      <c r="CK56" s="803"/>
      <c r="CL56" s="804"/>
      <c r="CM56" s="802"/>
      <c r="CN56" s="803"/>
      <c r="CO56" s="803"/>
      <c r="CP56" s="803"/>
      <c r="CQ56" s="804"/>
      <c r="CR56" s="802"/>
      <c r="CS56" s="803"/>
      <c r="CT56" s="803"/>
      <c r="CU56" s="803"/>
      <c r="CV56" s="804"/>
      <c r="CW56" s="802"/>
      <c r="CX56" s="803"/>
      <c r="CY56" s="803"/>
      <c r="CZ56" s="803"/>
      <c r="DA56" s="804"/>
      <c r="DB56" s="802"/>
      <c r="DC56" s="803"/>
      <c r="DD56" s="803"/>
      <c r="DE56" s="803"/>
      <c r="DF56" s="804"/>
      <c r="DG56" s="802"/>
      <c r="DH56" s="803"/>
      <c r="DI56" s="803"/>
      <c r="DJ56" s="803"/>
      <c r="DK56" s="804"/>
      <c r="DL56" s="802"/>
      <c r="DM56" s="803"/>
      <c r="DN56" s="803"/>
      <c r="DO56" s="803"/>
      <c r="DP56" s="804"/>
      <c r="DQ56" s="802"/>
      <c r="DR56" s="803"/>
      <c r="DS56" s="803"/>
      <c r="DT56" s="803"/>
      <c r="DU56" s="804"/>
      <c r="DV56" s="805"/>
      <c r="DW56" s="806"/>
      <c r="DX56" s="806"/>
      <c r="DY56" s="806"/>
      <c r="DZ56" s="807"/>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5"/>
      <c r="R57" s="856"/>
      <c r="S57" s="856"/>
      <c r="T57" s="856"/>
      <c r="U57" s="856"/>
      <c r="V57" s="856"/>
      <c r="W57" s="856"/>
      <c r="X57" s="856"/>
      <c r="Y57" s="856"/>
      <c r="Z57" s="856"/>
      <c r="AA57" s="856"/>
      <c r="AB57" s="856"/>
      <c r="AC57" s="856"/>
      <c r="AD57" s="856"/>
      <c r="AE57" s="857"/>
      <c r="AF57" s="781"/>
      <c r="AG57" s="782"/>
      <c r="AH57" s="782"/>
      <c r="AI57" s="782"/>
      <c r="AJ57" s="783"/>
      <c r="AK57" s="858"/>
      <c r="AL57" s="856"/>
      <c r="AM57" s="856"/>
      <c r="AN57" s="856"/>
      <c r="AO57" s="856"/>
      <c r="AP57" s="856"/>
      <c r="AQ57" s="856"/>
      <c r="AR57" s="856"/>
      <c r="AS57" s="856"/>
      <c r="AT57" s="856"/>
      <c r="AU57" s="856"/>
      <c r="AV57" s="856"/>
      <c r="AW57" s="856"/>
      <c r="AX57" s="856"/>
      <c r="AY57" s="856"/>
      <c r="AZ57" s="859"/>
      <c r="BA57" s="859"/>
      <c r="BB57" s="859"/>
      <c r="BC57" s="859"/>
      <c r="BD57" s="859"/>
      <c r="BE57" s="853"/>
      <c r="BF57" s="853"/>
      <c r="BG57" s="853"/>
      <c r="BH57" s="853"/>
      <c r="BI57" s="854"/>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2"/>
      <c r="CI57" s="803"/>
      <c r="CJ57" s="803"/>
      <c r="CK57" s="803"/>
      <c r="CL57" s="804"/>
      <c r="CM57" s="802"/>
      <c r="CN57" s="803"/>
      <c r="CO57" s="803"/>
      <c r="CP57" s="803"/>
      <c r="CQ57" s="804"/>
      <c r="CR57" s="802"/>
      <c r="CS57" s="803"/>
      <c r="CT57" s="803"/>
      <c r="CU57" s="803"/>
      <c r="CV57" s="804"/>
      <c r="CW57" s="802"/>
      <c r="CX57" s="803"/>
      <c r="CY57" s="803"/>
      <c r="CZ57" s="803"/>
      <c r="DA57" s="804"/>
      <c r="DB57" s="802"/>
      <c r="DC57" s="803"/>
      <c r="DD57" s="803"/>
      <c r="DE57" s="803"/>
      <c r="DF57" s="804"/>
      <c r="DG57" s="802"/>
      <c r="DH57" s="803"/>
      <c r="DI57" s="803"/>
      <c r="DJ57" s="803"/>
      <c r="DK57" s="804"/>
      <c r="DL57" s="802"/>
      <c r="DM57" s="803"/>
      <c r="DN57" s="803"/>
      <c r="DO57" s="803"/>
      <c r="DP57" s="804"/>
      <c r="DQ57" s="802"/>
      <c r="DR57" s="803"/>
      <c r="DS57" s="803"/>
      <c r="DT57" s="803"/>
      <c r="DU57" s="804"/>
      <c r="DV57" s="805"/>
      <c r="DW57" s="806"/>
      <c r="DX57" s="806"/>
      <c r="DY57" s="806"/>
      <c r="DZ57" s="807"/>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5"/>
      <c r="R58" s="856"/>
      <c r="S58" s="856"/>
      <c r="T58" s="856"/>
      <c r="U58" s="856"/>
      <c r="V58" s="856"/>
      <c r="W58" s="856"/>
      <c r="X58" s="856"/>
      <c r="Y58" s="856"/>
      <c r="Z58" s="856"/>
      <c r="AA58" s="856"/>
      <c r="AB58" s="856"/>
      <c r="AC58" s="856"/>
      <c r="AD58" s="856"/>
      <c r="AE58" s="857"/>
      <c r="AF58" s="781"/>
      <c r="AG58" s="782"/>
      <c r="AH58" s="782"/>
      <c r="AI58" s="782"/>
      <c r="AJ58" s="783"/>
      <c r="AK58" s="858"/>
      <c r="AL58" s="856"/>
      <c r="AM58" s="856"/>
      <c r="AN58" s="856"/>
      <c r="AO58" s="856"/>
      <c r="AP58" s="856"/>
      <c r="AQ58" s="856"/>
      <c r="AR58" s="856"/>
      <c r="AS58" s="856"/>
      <c r="AT58" s="856"/>
      <c r="AU58" s="856"/>
      <c r="AV58" s="856"/>
      <c r="AW58" s="856"/>
      <c r="AX58" s="856"/>
      <c r="AY58" s="856"/>
      <c r="AZ58" s="859"/>
      <c r="BA58" s="859"/>
      <c r="BB58" s="859"/>
      <c r="BC58" s="859"/>
      <c r="BD58" s="859"/>
      <c r="BE58" s="853"/>
      <c r="BF58" s="853"/>
      <c r="BG58" s="853"/>
      <c r="BH58" s="853"/>
      <c r="BI58" s="854"/>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2"/>
      <c r="CI58" s="803"/>
      <c r="CJ58" s="803"/>
      <c r="CK58" s="803"/>
      <c r="CL58" s="804"/>
      <c r="CM58" s="802"/>
      <c r="CN58" s="803"/>
      <c r="CO58" s="803"/>
      <c r="CP58" s="803"/>
      <c r="CQ58" s="804"/>
      <c r="CR58" s="802"/>
      <c r="CS58" s="803"/>
      <c r="CT58" s="803"/>
      <c r="CU58" s="803"/>
      <c r="CV58" s="804"/>
      <c r="CW58" s="802"/>
      <c r="CX58" s="803"/>
      <c r="CY58" s="803"/>
      <c r="CZ58" s="803"/>
      <c r="DA58" s="804"/>
      <c r="DB58" s="802"/>
      <c r="DC58" s="803"/>
      <c r="DD58" s="803"/>
      <c r="DE58" s="803"/>
      <c r="DF58" s="804"/>
      <c r="DG58" s="802"/>
      <c r="DH58" s="803"/>
      <c r="DI58" s="803"/>
      <c r="DJ58" s="803"/>
      <c r="DK58" s="804"/>
      <c r="DL58" s="802"/>
      <c r="DM58" s="803"/>
      <c r="DN58" s="803"/>
      <c r="DO58" s="803"/>
      <c r="DP58" s="804"/>
      <c r="DQ58" s="802"/>
      <c r="DR58" s="803"/>
      <c r="DS58" s="803"/>
      <c r="DT58" s="803"/>
      <c r="DU58" s="804"/>
      <c r="DV58" s="805"/>
      <c r="DW58" s="806"/>
      <c r="DX58" s="806"/>
      <c r="DY58" s="806"/>
      <c r="DZ58" s="807"/>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5"/>
      <c r="R59" s="856"/>
      <c r="S59" s="856"/>
      <c r="T59" s="856"/>
      <c r="U59" s="856"/>
      <c r="V59" s="856"/>
      <c r="W59" s="856"/>
      <c r="X59" s="856"/>
      <c r="Y59" s="856"/>
      <c r="Z59" s="856"/>
      <c r="AA59" s="856"/>
      <c r="AB59" s="856"/>
      <c r="AC59" s="856"/>
      <c r="AD59" s="856"/>
      <c r="AE59" s="857"/>
      <c r="AF59" s="781"/>
      <c r="AG59" s="782"/>
      <c r="AH59" s="782"/>
      <c r="AI59" s="782"/>
      <c r="AJ59" s="783"/>
      <c r="AK59" s="858"/>
      <c r="AL59" s="856"/>
      <c r="AM59" s="856"/>
      <c r="AN59" s="856"/>
      <c r="AO59" s="856"/>
      <c r="AP59" s="856"/>
      <c r="AQ59" s="856"/>
      <c r="AR59" s="856"/>
      <c r="AS59" s="856"/>
      <c r="AT59" s="856"/>
      <c r="AU59" s="856"/>
      <c r="AV59" s="856"/>
      <c r="AW59" s="856"/>
      <c r="AX59" s="856"/>
      <c r="AY59" s="856"/>
      <c r="AZ59" s="859"/>
      <c r="BA59" s="859"/>
      <c r="BB59" s="859"/>
      <c r="BC59" s="859"/>
      <c r="BD59" s="859"/>
      <c r="BE59" s="853"/>
      <c r="BF59" s="853"/>
      <c r="BG59" s="853"/>
      <c r="BH59" s="853"/>
      <c r="BI59" s="854"/>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2"/>
      <c r="CI59" s="803"/>
      <c r="CJ59" s="803"/>
      <c r="CK59" s="803"/>
      <c r="CL59" s="804"/>
      <c r="CM59" s="802"/>
      <c r="CN59" s="803"/>
      <c r="CO59" s="803"/>
      <c r="CP59" s="803"/>
      <c r="CQ59" s="804"/>
      <c r="CR59" s="802"/>
      <c r="CS59" s="803"/>
      <c r="CT59" s="803"/>
      <c r="CU59" s="803"/>
      <c r="CV59" s="804"/>
      <c r="CW59" s="802"/>
      <c r="CX59" s="803"/>
      <c r="CY59" s="803"/>
      <c r="CZ59" s="803"/>
      <c r="DA59" s="804"/>
      <c r="DB59" s="802"/>
      <c r="DC59" s="803"/>
      <c r="DD59" s="803"/>
      <c r="DE59" s="803"/>
      <c r="DF59" s="804"/>
      <c r="DG59" s="802"/>
      <c r="DH59" s="803"/>
      <c r="DI59" s="803"/>
      <c r="DJ59" s="803"/>
      <c r="DK59" s="804"/>
      <c r="DL59" s="802"/>
      <c r="DM59" s="803"/>
      <c r="DN59" s="803"/>
      <c r="DO59" s="803"/>
      <c r="DP59" s="804"/>
      <c r="DQ59" s="802"/>
      <c r="DR59" s="803"/>
      <c r="DS59" s="803"/>
      <c r="DT59" s="803"/>
      <c r="DU59" s="804"/>
      <c r="DV59" s="805"/>
      <c r="DW59" s="806"/>
      <c r="DX59" s="806"/>
      <c r="DY59" s="806"/>
      <c r="DZ59" s="807"/>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5"/>
      <c r="R60" s="856"/>
      <c r="S60" s="856"/>
      <c r="T60" s="856"/>
      <c r="U60" s="856"/>
      <c r="V60" s="856"/>
      <c r="W60" s="856"/>
      <c r="X60" s="856"/>
      <c r="Y60" s="856"/>
      <c r="Z60" s="856"/>
      <c r="AA60" s="856"/>
      <c r="AB60" s="856"/>
      <c r="AC60" s="856"/>
      <c r="AD60" s="856"/>
      <c r="AE60" s="857"/>
      <c r="AF60" s="781"/>
      <c r="AG60" s="782"/>
      <c r="AH60" s="782"/>
      <c r="AI60" s="782"/>
      <c r="AJ60" s="783"/>
      <c r="AK60" s="858"/>
      <c r="AL60" s="856"/>
      <c r="AM60" s="856"/>
      <c r="AN60" s="856"/>
      <c r="AO60" s="856"/>
      <c r="AP60" s="856"/>
      <c r="AQ60" s="856"/>
      <c r="AR60" s="856"/>
      <c r="AS60" s="856"/>
      <c r="AT60" s="856"/>
      <c r="AU60" s="856"/>
      <c r="AV60" s="856"/>
      <c r="AW60" s="856"/>
      <c r="AX60" s="856"/>
      <c r="AY60" s="856"/>
      <c r="AZ60" s="859"/>
      <c r="BA60" s="859"/>
      <c r="BB60" s="859"/>
      <c r="BC60" s="859"/>
      <c r="BD60" s="859"/>
      <c r="BE60" s="853"/>
      <c r="BF60" s="853"/>
      <c r="BG60" s="853"/>
      <c r="BH60" s="853"/>
      <c r="BI60" s="854"/>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2"/>
      <c r="CI60" s="803"/>
      <c r="CJ60" s="803"/>
      <c r="CK60" s="803"/>
      <c r="CL60" s="804"/>
      <c r="CM60" s="802"/>
      <c r="CN60" s="803"/>
      <c r="CO60" s="803"/>
      <c r="CP60" s="803"/>
      <c r="CQ60" s="804"/>
      <c r="CR60" s="802"/>
      <c r="CS60" s="803"/>
      <c r="CT60" s="803"/>
      <c r="CU60" s="803"/>
      <c r="CV60" s="804"/>
      <c r="CW60" s="802"/>
      <c r="CX60" s="803"/>
      <c r="CY60" s="803"/>
      <c r="CZ60" s="803"/>
      <c r="DA60" s="804"/>
      <c r="DB60" s="802"/>
      <c r="DC60" s="803"/>
      <c r="DD60" s="803"/>
      <c r="DE60" s="803"/>
      <c r="DF60" s="804"/>
      <c r="DG60" s="802"/>
      <c r="DH60" s="803"/>
      <c r="DI60" s="803"/>
      <c r="DJ60" s="803"/>
      <c r="DK60" s="804"/>
      <c r="DL60" s="802"/>
      <c r="DM60" s="803"/>
      <c r="DN60" s="803"/>
      <c r="DO60" s="803"/>
      <c r="DP60" s="804"/>
      <c r="DQ60" s="802"/>
      <c r="DR60" s="803"/>
      <c r="DS60" s="803"/>
      <c r="DT60" s="803"/>
      <c r="DU60" s="804"/>
      <c r="DV60" s="805"/>
      <c r="DW60" s="806"/>
      <c r="DX60" s="806"/>
      <c r="DY60" s="806"/>
      <c r="DZ60" s="807"/>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5"/>
      <c r="R61" s="856"/>
      <c r="S61" s="856"/>
      <c r="T61" s="856"/>
      <c r="U61" s="856"/>
      <c r="V61" s="856"/>
      <c r="W61" s="856"/>
      <c r="X61" s="856"/>
      <c r="Y61" s="856"/>
      <c r="Z61" s="856"/>
      <c r="AA61" s="856"/>
      <c r="AB61" s="856"/>
      <c r="AC61" s="856"/>
      <c r="AD61" s="856"/>
      <c r="AE61" s="857"/>
      <c r="AF61" s="781"/>
      <c r="AG61" s="782"/>
      <c r="AH61" s="782"/>
      <c r="AI61" s="782"/>
      <c r="AJ61" s="783"/>
      <c r="AK61" s="858"/>
      <c r="AL61" s="856"/>
      <c r="AM61" s="856"/>
      <c r="AN61" s="856"/>
      <c r="AO61" s="856"/>
      <c r="AP61" s="856"/>
      <c r="AQ61" s="856"/>
      <c r="AR61" s="856"/>
      <c r="AS61" s="856"/>
      <c r="AT61" s="856"/>
      <c r="AU61" s="856"/>
      <c r="AV61" s="856"/>
      <c r="AW61" s="856"/>
      <c r="AX61" s="856"/>
      <c r="AY61" s="856"/>
      <c r="AZ61" s="859"/>
      <c r="BA61" s="859"/>
      <c r="BB61" s="859"/>
      <c r="BC61" s="859"/>
      <c r="BD61" s="859"/>
      <c r="BE61" s="853"/>
      <c r="BF61" s="853"/>
      <c r="BG61" s="853"/>
      <c r="BH61" s="853"/>
      <c r="BI61" s="854"/>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2"/>
      <c r="CI61" s="803"/>
      <c r="CJ61" s="803"/>
      <c r="CK61" s="803"/>
      <c r="CL61" s="804"/>
      <c r="CM61" s="802"/>
      <c r="CN61" s="803"/>
      <c r="CO61" s="803"/>
      <c r="CP61" s="803"/>
      <c r="CQ61" s="804"/>
      <c r="CR61" s="802"/>
      <c r="CS61" s="803"/>
      <c r="CT61" s="803"/>
      <c r="CU61" s="803"/>
      <c r="CV61" s="804"/>
      <c r="CW61" s="802"/>
      <c r="CX61" s="803"/>
      <c r="CY61" s="803"/>
      <c r="CZ61" s="803"/>
      <c r="DA61" s="804"/>
      <c r="DB61" s="802"/>
      <c r="DC61" s="803"/>
      <c r="DD61" s="803"/>
      <c r="DE61" s="803"/>
      <c r="DF61" s="804"/>
      <c r="DG61" s="802"/>
      <c r="DH61" s="803"/>
      <c r="DI61" s="803"/>
      <c r="DJ61" s="803"/>
      <c r="DK61" s="804"/>
      <c r="DL61" s="802"/>
      <c r="DM61" s="803"/>
      <c r="DN61" s="803"/>
      <c r="DO61" s="803"/>
      <c r="DP61" s="804"/>
      <c r="DQ61" s="802"/>
      <c r="DR61" s="803"/>
      <c r="DS61" s="803"/>
      <c r="DT61" s="803"/>
      <c r="DU61" s="804"/>
      <c r="DV61" s="805"/>
      <c r="DW61" s="806"/>
      <c r="DX61" s="806"/>
      <c r="DY61" s="806"/>
      <c r="DZ61" s="807"/>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5"/>
      <c r="R62" s="856"/>
      <c r="S62" s="856"/>
      <c r="T62" s="856"/>
      <c r="U62" s="856"/>
      <c r="V62" s="856"/>
      <c r="W62" s="856"/>
      <c r="X62" s="856"/>
      <c r="Y62" s="856"/>
      <c r="Z62" s="856"/>
      <c r="AA62" s="856"/>
      <c r="AB62" s="856"/>
      <c r="AC62" s="856"/>
      <c r="AD62" s="856"/>
      <c r="AE62" s="857"/>
      <c r="AF62" s="781"/>
      <c r="AG62" s="782"/>
      <c r="AH62" s="782"/>
      <c r="AI62" s="782"/>
      <c r="AJ62" s="783"/>
      <c r="AK62" s="858"/>
      <c r="AL62" s="856"/>
      <c r="AM62" s="856"/>
      <c r="AN62" s="856"/>
      <c r="AO62" s="856"/>
      <c r="AP62" s="856"/>
      <c r="AQ62" s="856"/>
      <c r="AR62" s="856"/>
      <c r="AS62" s="856"/>
      <c r="AT62" s="856"/>
      <c r="AU62" s="856"/>
      <c r="AV62" s="856"/>
      <c r="AW62" s="856"/>
      <c r="AX62" s="856"/>
      <c r="AY62" s="856"/>
      <c r="AZ62" s="859"/>
      <c r="BA62" s="859"/>
      <c r="BB62" s="859"/>
      <c r="BC62" s="859"/>
      <c r="BD62" s="859"/>
      <c r="BE62" s="853"/>
      <c r="BF62" s="853"/>
      <c r="BG62" s="853"/>
      <c r="BH62" s="853"/>
      <c r="BI62" s="854"/>
      <c r="BJ62" s="867" t="s">
        <v>386</v>
      </c>
      <c r="BK62" s="827"/>
      <c r="BL62" s="827"/>
      <c r="BM62" s="827"/>
      <c r="BN62" s="828"/>
      <c r="BO62" s="218"/>
      <c r="BP62" s="218"/>
      <c r="BQ62" s="215">
        <v>56</v>
      </c>
      <c r="BR62" s="216"/>
      <c r="BS62" s="788"/>
      <c r="BT62" s="789"/>
      <c r="BU62" s="789"/>
      <c r="BV62" s="789"/>
      <c r="BW62" s="789"/>
      <c r="BX62" s="789"/>
      <c r="BY62" s="789"/>
      <c r="BZ62" s="789"/>
      <c r="CA62" s="789"/>
      <c r="CB62" s="789"/>
      <c r="CC62" s="789"/>
      <c r="CD62" s="789"/>
      <c r="CE62" s="789"/>
      <c r="CF62" s="789"/>
      <c r="CG62" s="790"/>
      <c r="CH62" s="802"/>
      <c r="CI62" s="803"/>
      <c r="CJ62" s="803"/>
      <c r="CK62" s="803"/>
      <c r="CL62" s="804"/>
      <c r="CM62" s="802"/>
      <c r="CN62" s="803"/>
      <c r="CO62" s="803"/>
      <c r="CP62" s="803"/>
      <c r="CQ62" s="804"/>
      <c r="CR62" s="802"/>
      <c r="CS62" s="803"/>
      <c r="CT62" s="803"/>
      <c r="CU62" s="803"/>
      <c r="CV62" s="804"/>
      <c r="CW62" s="802"/>
      <c r="CX62" s="803"/>
      <c r="CY62" s="803"/>
      <c r="CZ62" s="803"/>
      <c r="DA62" s="804"/>
      <c r="DB62" s="802"/>
      <c r="DC62" s="803"/>
      <c r="DD62" s="803"/>
      <c r="DE62" s="803"/>
      <c r="DF62" s="804"/>
      <c r="DG62" s="802"/>
      <c r="DH62" s="803"/>
      <c r="DI62" s="803"/>
      <c r="DJ62" s="803"/>
      <c r="DK62" s="804"/>
      <c r="DL62" s="802"/>
      <c r="DM62" s="803"/>
      <c r="DN62" s="803"/>
      <c r="DO62" s="803"/>
      <c r="DP62" s="804"/>
      <c r="DQ62" s="802"/>
      <c r="DR62" s="803"/>
      <c r="DS62" s="803"/>
      <c r="DT62" s="803"/>
      <c r="DU62" s="804"/>
      <c r="DV62" s="805"/>
      <c r="DW62" s="806"/>
      <c r="DX62" s="806"/>
      <c r="DY62" s="806"/>
      <c r="DZ62" s="807"/>
      <c r="EA62" s="199"/>
    </row>
    <row r="63" spans="1:131" s="200" customFormat="1" ht="26.25" customHeight="1" thickBot="1">
      <c r="A63" s="217" t="s">
        <v>368</v>
      </c>
      <c r="B63" s="811" t="s">
        <v>387</v>
      </c>
      <c r="C63" s="812"/>
      <c r="D63" s="812"/>
      <c r="E63" s="812"/>
      <c r="F63" s="812"/>
      <c r="G63" s="812"/>
      <c r="H63" s="812"/>
      <c r="I63" s="812"/>
      <c r="J63" s="812"/>
      <c r="K63" s="812"/>
      <c r="L63" s="812"/>
      <c r="M63" s="812"/>
      <c r="N63" s="812"/>
      <c r="O63" s="812"/>
      <c r="P63" s="813"/>
      <c r="Q63" s="860"/>
      <c r="R63" s="861"/>
      <c r="S63" s="861"/>
      <c r="T63" s="861"/>
      <c r="U63" s="861"/>
      <c r="V63" s="861"/>
      <c r="W63" s="861"/>
      <c r="X63" s="861"/>
      <c r="Y63" s="861"/>
      <c r="Z63" s="861"/>
      <c r="AA63" s="861"/>
      <c r="AB63" s="861"/>
      <c r="AC63" s="861"/>
      <c r="AD63" s="861"/>
      <c r="AE63" s="862"/>
      <c r="AF63" s="863">
        <v>1179</v>
      </c>
      <c r="AG63" s="864"/>
      <c r="AH63" s="864"/>
      <c r="AI63" s="864"/>
      <c r="AJ63" s="865"/>
      <c r="AK63" s="866"/>
      <c r="AL63" s="861"/>
      <c r="AM63" s="861"/>
      <c r="AN63" s="861"/>
      <c r="AO63" s="861"/>
      <c r="AP63" s="864">
        <f>SUM(AP28:AT62)-1</f>
        <v>12956</v>
      </c>
      <c r="AQ63" s="864"/>
      <c r="AR63" s="864"/>
      <c r="AS63" s="864"/>
      <c r="AT63" s="864"/>
      <c r="AU63" s="864">
        <f>SUM(AU28:AY62)-1</f>
        <v>9525</v>
      </c>
      <c r="AV63" s="864"/>
      <c r="AW63" s="864"/>
      <c r="AX63" s="864"/>
      <c r="AY63" s="864"/>
      <c r="AZ63" s="868"/>
      <c r="BA63" s="868"/>
      <c r="BB63" s="868"/>
      <c r="BC63" s="868"/>
      <c r="BD63" s="868"/>
      <c r="BE63" s="869"/>
      <c r="BF63" s="869"/>
      <c r="BG63" s="869"/>
      <c r="BH63" s="869"/>
      <c r="BI63" s="870"/>
      <c r="BJ63" s="871" t="s">
        <v>112</v>
      </c>
      <c r="BK63" s="872"/>
      <c r="BL63" s="872"/>
      <c r="BM63" s="872"/>
      <c r="BN63" s="873"/>
      <c r="BO63" s="218"/>
      <c r="BP63" s="218"/>
      <c r="BQ63" s="215">
        <v>57</v>
      </c>
      <c r="BR63" s="216"/>
      <c r="BS63" s="788"/>
      <c r="BT63" s="789"/>
      <c r="BU63" s="789"/>
      <c r="BV63" s="789"/>
      <c r="BW63" s="789"/>
      <c r="BX63" s="789"/>
      <c r="BY63" s="789"/>
      <c r="BZ63" s="789"/>
      <c r="CA63" s="789"/>
      <c r="CB63" s="789"/>
      <c r="CC63" s="789"/>
      <c r="CD63" s="789"/>
      <c r="CE63" s="789"/>
      <c r="CF63" s="789"/>
      <c r="CG63" s="790"/>
      <c r="CH63" s="802"/>
      <c r="CI63" s="803"/>
      <c r="CJ63" s="803"/>
      <c r="CK63" s="803"/>
      <c r="CL63" s="804"/>
      <c r="CM63" s="802"/>
      <c r="CN63" s="803"/>
      <c r="CO63" s="803"/>
      <c r="CP63" s="803"/>
      <c r="CQ63" s="804"/>
      <c r="CR63" s="802"/>
      <c r="CS63" s="803"/>
      <c r="CT63" s="803"/>
      <c r="CU63" s="803"/>
      <c r="CV63" s="804"/>
      <c r="CW63" s="802"/>
      <c r="CX63" s="803"/>
      <c r="CY63" s="803"/>
      <c r="CZ63" s="803"/>
      <c r="DA63" s="804"/>
      <c r="DB63" s="802"/>
      <c r="DC63" s="803"/>
      <c r="DD63" s="803"/>
      <c r="DE63" s="803"/>
      <c r="DF63" s="804"/>
      <c r="DG63" s="802"/>
      <c r="DH63" s="803"/>
      <c r="DI63" s="803"/>
      <c r="DJ63" s="803"/>
      <c r="DK63" s="804"/>
      <c r="DL63" s="802"/>
      <c r="DM63" s="803"/>
      <c r="DN63" s="803"/>
      <c r="DO63" s="803"/>
      <c r="DP63" s="804"/>
      <c r="DQ63" s="802"/>
      <c r="DR63" s="803"/>
      <c r="DS63" s="803"/>
      <c r="DT63" s="803"/>
      <c r="DU63" s="804"/>
      <c r="DV63" s="805"/>
      <c r="DW63" s="806"/>
      <c r="DX63" s="806"/>
      <c r="DY63" s="806"/>
      <c r="DZ63" s="807"/>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2"/>
      <c r="CI64" s="803"/>
      <c r="CJ64" s="803"/>
      <c r="CK64" s="803"/>
      <c r="CL64" s="804"/>
      <c r="CM64" s="802"/>
      <c r="CN64" s="803"/>
      <c r="CO64" s="803"/>
      <c r="CP64" s="803"/>
      <c r="CQ64" s="804"/>
      <c r="CR64" s="802"/>
      <c r="CS64" s="803"/>
      <c r="CT64" s="803"/>
      <c r="CU64" s="803"/>
      <c r="CV64" s="804"/>
      <c r="CW64" s="802"/>
      <c r="CX64" s="803"/>
      <c r="CY64" s="803"/>
      <c r="CZ64" s="803"/>
      <c r="DA64" s="804"/>
      <c r="DB64" s="802"/>
      <c r="DC64" s="803"/>
      <c r="DD64" s="803"/>
      <c r="DE64" s="803"/>
      <c r="DF64" s="804"/>
      <c r="DG64" s="802"/>
      <c r="DH64" s="803"/>
      <c r="DI64" s="803"/>
      <c r="DJ64" s="803"/>
      <c r="DK64" s="804"/>
      <c r="DL64" s="802"/>
      <c r="DM64" s="803"/>
      <c r="DN64" s="803"/>
      <c r="DO64" s="803"/>
      <c r="DP64" s="804"/>
      <c r="DQ64" s="802"/>
      <c r="DR64" s="803"/>
      <c r="DS64" s="803"/>
      <c r="DT64" s="803"/>
      <c r="DU64" s="804"/>
      <c r="DV64" s="805"/>
      <c r="DW64" s="806"/>
      <c r="DX64" s="806"/>
      <c r="DY64" s="806"/>
      <c r="DZ64" s="807"/>
      <c r="EA64" s="199"/>
    </row>
    <row r="65" spans="1:131" s="200" customFormat="1" ht="26.25" customHeight="1" thickBot="1">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2"/>
      <c r="CI65" s="803"/>
      <c r="CJ65" s="803"/>
      <c r="CK65" s="803"/>
      <c r="CL65" s="804"/>
      <c r="CM65" s="802"/>
      <c r="CN65" s="803"/>
      <c r="CO65" s="803"/>
      <c r="CP65" s="803"/>
      <c r="CQ65" s="804"/>
      <c r="CR65" s="802"/>
      <c r="CS65" s="803"/>
      <c r="CT65" s="803"/>
      <c r="CU65" s="803"/>
      <c r="CV65" s="804"/>
      <c r="CW65" s="802"/>
      <c r="CX65" s="803"/>
      <c r="CY65" s="803"/>
      <c r="CZ65" s="803"/>
      <c r="DA65" s="804"/>
      <c r="DB65" s="802"/>
      <c r="DC65" s="803"/>
      <c r="DD65" s="803"/>
      <c r="DE65" s="803"/>
      <c r="DF65" s="804"/>
      <c r="DG65" s="802"/>
      <c r="DH65" s="803"/>
      <c r="DI65" s="803"/>
      <c r="DJ65" s="803"/>
      <c r="DK65" s="804"/>
      <c r="DL65" s="802"/>
      <c r="DM65" s="803"/>
      <c r="DN65" s="803"/>
      <c r="DO65" s="803"/>
      <c r="DP65" s="804"/>
      <c r="DQ65" s="802"/>
      <c r="DR65" s="803"/>
      <c r="DS65" s="803"/>
      <c r="DT65" s="803"/>
      <c r="DU65" s="804"/>
      <c r="DV65" s="805"/>
      <c r="DW65" s="806"/>
      <c r="DX65" s="806"/>
      <c r="DY65" s="806"/>
      <c r="DZ65" s="807"/>
      <c r="EA65" s="199"/>
    </row>
    <row r="66" spans="1:131" s="200" customFormat="1" ht="26.25" customHeight="1">
      <c r="A66" s="760" t="s">
        <v>389</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4" t="s">
        <v>375</v>
      </c>
      <c r="AG66" s="834"/>
      <c r="AH66" s="834"/>
      <c r="AI66" s="834"/>
      <c r="AJ66" s="875"/>
      <c r="AK66" s="737" t="s">
        <v>376</v>
      </c>
      <c r="AL66" s="761"/>
      <c r="AM66" s="761"/>
      <c r="AN66" s="761"/>
      <c r="AO66" s="762"/>
      <c r="AP66" s="737" t="s">
        <v>377</v>
      </c>
      <c r="AQ66" s="738"/>
      <c r="AR66" s="738"/>
      <c r="AS66" s="738"/>
      <c r="AT66" s="739"/>
      <c r="AU66" s="737" t="s">
        <v>390</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6"/>
      <c r="AG67" s="837"/>
      <c r="AH67" s="837"/>
      <c r="AI67" s="837"/>
      <c r="AJ67" s="877"/>
      <c r="AK67" s="878"/>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199"/>
    </row>
    <row r="68" spans="1:131" s="200" customFormat="1" ht="26.25" customHeight="1" thickTop="1">
      <c r="A68" s="211">
        <v>1</v>
      </c>
      <c r="B68" s="891" t="s">
        <v>543</v>
      </c>
      <c r="C68" s="892"/>
      <c r="D68" s="892"/>
      <c r="E68" s="892"/>
      <c r="F68" s="892"/>
      <c r="G68" s="892"/>
      <c r="H68" s="892"/>
      <c r="I68" s="892"/>
      <c r="J68" s="892"/>
      <c r="K68" s="892"/>
      <c r="L68" s="892"/>
      <c r="M68" s="892"/>
      <c r="N68" s="892"/>
      <c r="O68" s="892"/>
      <c r="P68" s="893"/>
      <c r="Q68" s="894">
        <f>3059+1</f>
        <v>3060</v>
      </c>
      <c r="R68" s="888"/>
      <c r="S68" s="888"/>
      <c r="T68" s="888"/>
      <c r="U68" s="888"/>
      <c r="V68" s="888">
        <f>2988+1</f>
        <v>2989</v>
      </c>
      <c r="W68" s="888"/>
      <c r="X68" s="888"/>
      <c r="Y68" s="888"/>
      <c r="Z68" s="888"/>
      <c r="AA68" s="888">
        <f>(Q68-V68)</f>
        <v>71</v>
      </c>
      <c r="AB68" s="888"/>
      <c r="AC68" s="888"/>
      <c r="AD68" s="888"/>
      <c r="AE68" s="888"/>
      <c r="AF68" s="888">
        <f>71</f>
        <v>71</v>
      </c>
      <c r="AG68" s="888"/>
      <c r="AH68" s="888"/>
      <c r="AI68" s="888"/>
      <c r="AJ68" s="888"/>
      <c r="AK68" s="888">
        <f>221+1</f>
        <v>222</v>
      </c>
      <c r="AL68" s="888"/>
      <c r="AM68" s="888"/>
      <c r="AN68" s="888"/>
      <c r="AO68" s="888"/>
      <c r="AP68" s="888">
        <f>2339+1</f>
        <v>2340</v>
      </c>
      <c r="AQ68" s="888"/>
      <c r="AR68" s="888"/>
      <c r="AS68" s="888"/>
      <c r="AT68" s="888"/>
      <c r="AU68" s="888">
        <f>360</f>
        <v>360</v>
      </c>
      <c r="AV68" s="888"/>
      <c r="AW68" s="888"/>
      <c r="AX68" s="888"/>
      <c r="AY68" s="888"/>
      <c r="AZ68" s="889" t="s">
        <v>554</v>
      </c>
      <c r="BA68" s="889"/>
      <c r="BB68" s="889"/>
      <c r="BC68" s="889"/>
      <c r="BD68" s="890"/>
      <c r="BE68" s="218"/>
      <c r="BF68" s="218"/>
      <c r="BG68" s="218"/>
      <c r="BH68" s="218"/>
      <c r="BI68" s="218"/>
      <c r="BJ68" s="218"/>
      <c r="BK68" s="218"/>
      <c r="BL68" s="218"/>
      <c r="BM68" s="218"/>
      <c r="BN68" s="218"/>
      <c r="BO68" s="218"/>
      <c r="BP68" s="218"/>
      <c r="BQ68" s="215">
        <v>62</v>
      </c>
      <c r="BR68" s="220"/>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199"/>
    </row>
    <row r="69" spans="1:131" s="200" customFormat="1" ht="26.25" customHeight="1">
      <c r="A69" s="214">
        <v>2</v>
      </c>
      <c r="B69" s="895" t="s">
        <v>544</v>
      </c>
      <c r="C69" s="896"/>
      <c r="D69" s="896"/>
      <c r="E69" s="896"/>
      <c r="F69" s="896"/>
      <c r="G69" s="896"/>
      <c r="H69" s="896"/>
      <c r="I69" s="896"/>
      <c r="J69" s="896"/>
      <c r="K69" s="896"/>
      <c r="L69" s="896"/>
      <c r="M69" s="896"/>
      <c r="N69" s="896"/>
      <c r="O69" s="896"/>
      <c r="P69" s="897"/>
      <c r="Q69" s="898">
        <f>790+1</f>
        <v>791</v>
      </c>
      <c r="R69" s="851"/>
      <c r="S69" s="851"/>
      <c r="T69" s="851"/>
      <c r="U69" s="851"/>
      <c r="V69" s="851">
        <f>761</f>
        <v>761</v>
      </c>
      <c r="W69" s="851"/>
      <c r="X69" s="851"/>
      <c r="Y69" s="851"/>
      <c r="Z69" s="851"/>
      <c r="AA69" s="851">
        <f t="shared" ref="AA69:AA75" si="1">Q69-V69</f>
        <v>30</v>
      </c>
      <c r="AB69" s="851"/>
      <c r="AC69" s="851"/>
      <c r="AD69" s="851"/>
      <c r="AE69" s="851"/>
      <c r="AF69" s="851">
        <f>29+1</f>
        <v>30</v>
      </c>
      <c r="AG69" s="851"/>
      <c r="AH69" s="851"/>
      <c r="AI69" s="851"/>
      <c r="AJ69" s="851"/>
      <c r="AK69" s="851" t="s">
        <v>112</v>
      </c>
      <c r="AL69" s="851"/>
      <c r="AM69" s="851"/>
      <c r="AN69" s="851"/>
      <c r="AO69" s="851"/>
      <c r="AP69" s="851">
        <f>122+1</f>
        <v>123</v>
      </c>
      <c r="AQ69" s="851"/>
      <c r="AR69" s="851"/>
      <c r="AS69" s="851"/>
      <c r="AT69" s="851"/>
      <c r="AU69" s="851">
        <f>84</f>
        <v>84</v>
      </c>
      <c r="AV69" s="851"/>
      <c r="AW69" s="851"/>
      <c r="AX69" s="851"/>
      <c r="AY69" s="851"/>
      <c r="AZ69" s="848"/>
      <c r="BA69" s="848"/>
      <c r="BB69" s="848"/>
      <c r="BC69" s="848"/>
      <c r="BD69" s="849"/>
      <c r="BE69" s="218"/>
      <c r="BF69" s="218"/>
      <c r="BG69" s="218"/>
      <c r="BH69" s="218"/>
      <c r="BI69" s="218"/>
      <c r="BJ69" s="218"/>
      <c r="BK69" s="218"/>
      <c r="BL69" s="218"/>
      <c r="BM69" s="218"/>
      <c r="BN69" s="218"/>
      <c r="BO69" s="218"/>
      <c r="BP69" s="218"/>
      <c r="BQ69" s="215">
        <v>63</v>
      </c>
      <c r="BR69" s="220"/>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199"/>
    </row>
    <row r="70" spans="1:131" s="200" customFormat="1" ht="26.25" customHeight="1">
      <c r="A70" s="214">
        <v>3</v>
      </c>
      <c r="B70" s="895" t="s">
        <v>545</v>
      </c>
      <c r="C70" s="896"/>
      <c r="D70" s="896"/>
      <c r="E70" s="896"/>
      <c r="F70" s="896"/>
      <c r="G70" s="896"/>
      <c r="H70" s="896"/>
      <c r="I70" s="896"/>
      <c r="J70" s="896"/>
      <c r="K70" s="896"/>
      <c r="L70" s="896"/>
      <c r="M70" s="896"/>
      <c r="N70" s="896"/>
      <c r="O70" s="896"/>
      <c r="P70" s="897"/>
      <c r="Q70" s="898">
        <f>473+1</f>
        <v>474</v>
      </c>
      <c r="R70" s="851"/>
      <c r="S70" s="851"/>
      <c r="T70" s="851"/>
      <c r="U70" s="851"/>
      <c r="V70" s="851">
        <f>428+1</f>
        <v>429</v>
      </c>
      <c r="W70" s="851"/>
      <c r="X70" s="851"/>
      <c r="Y70" s="851"/>
      <c r="Z70" s="851"/>
      <c r="AA70" s="851">
        <f>(Q70-V70)</f>
        <v>45</v>
      </c>
      <c r="AB70" s="851"/>
      <c r="AC70" s="851"/>
      <c r="AD70" s="851"/>
      <c r="AE70" s="851"/>
      <c r="AF70" s="851">
        <f>44+1</f>
        <v>45</v>
      </c>
      <c r="AG70" s="851"/>
      <c r="AH70" s="851"/>
      <c r="AI70" s="851"/>
      <c r="AJ70" s="851"/>
      <c r="AK70" s="851">
        <f>17+1</f>
        <v>18</v>
      </c>
      <c r="AL70" s="851"/>
      <c r="AM70" s="851"/>
      <c r="AN70" s="851"/>
      <c r="AO70" s="851"/>
      <c r="AP70" s="851">
        <f>75</f>
        <v>75</v>
      </c>
      <c r="AQ70" s="851"/>
      <c r="AR70" s="851"/>
      <c r="AS70" s="851"/>
      <c r="AT70" s="851"/>
      <c r="AU70" s="851">
        <f>24</f>
        <v>24</v>
      </c>
      <c r="AV70" s="851"/>
      <c r="AW70" s="851"/>
      <c r="AX70" s="851"/>
      <c r="AY70" s="851"/>
      <c r="AZ70" s="848" t="s">
        <v>558</v>
      </c>
      <c r="BA70" s="848"/>
      <c r="BB70" s="848"/>
      <c r="BC70" s="848"/>
      <c r="BD70" s="849"/>
      <c r="BE70" s="218"/>
      <c r="BF70" s="218"/>
      <c r="BG70" s="218"/>
      <c r="BH70" s="218"/>
      <c r="BI70" s="218"/>
      <c r="BJ70" s="218"/>
      <c r="BK70" s="218"/>
      <c r="BL70" s="218"/>
      <c r="BM70" s="218"/>
      <c r="BN70" s="218"/>
      <c r="BO70" s="218"/>
      <c r="BP70" s="218"/>
      <c r="BQ70" s="215">
        <v>64</v>
      </c>
      <c r="BR70" s="220"/>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199"/>
    </row>
    <row r="71" spans="1:131" s="200" customFormat="1" ht="26.25" customHeight="1">
      <c r="A71" s="214">
        <v>4</v>
      </c>
      <c r="B71" s="895" t="s">
        <v>546</v>
      </c>
      <c r="C71" s="896"/>
      <c r="D71" s="896"/>
      <c r="E71" s="896"/>
      <c r="F71" s="896"/>
      <c r="G71" s="896"/>
      <c r="H71" s="896"/>
      <c r="I71" s="896"/>
      <c r="J71" s="896"/>
      <c r="K71" s="896"/>
      <c r="L71" s="896"/>
      <c r="M71" s="896"/>
      <c r="N71" s="896"/>
      <c r="O71" s="896"/>
      <c r="P71" s="897"/>
      <c r="Q71" s="898">
        <f>945+1</f>
        <v>946</v>
      </c>
      <c r="R71" s="851"/>
      <c r="S71" s="851"/>
      <c r="T71" s="851"/>
      <c r="U71" s="851"/>
      <c r="V71" s="851">
        <f>835</f>
        <v>835</v>
      </c>
      <c r="W71" s="851"/>
      <c r="X71" s="851"/>
      <c r="Y71" s="851"/>
      <c r="Z71" s="851"/>
      <c r="AA71" s="851">
        <f>(Q71-V71)</f>
        <v>111</v>
      </c>
      <c r="AB71" s="851"/>
      <c r="AC71" s="851"/>
      <c r="AD71" s="851"/>
      <c r="AE71" s="851"/>
      <c r="AF71" s="851">
        <f>110+1</f>
        <v>111</v>
      </c>
      <c r="AG71" s="851"/>
      <c r="AH71" s="851"/>
      <c r="AI71" s="851"/>
      <c r="AJ71" s="851"/>
      <c r="AK71" s="899">
        <f>80</f>
        <v>80</v>
      </c>
      <c r="AL71" s="900"/>
      <c r="AM71" s="900"/>
      <c r="AN71" s="900"/>
      <c r="AO71" s="850"/>
      <c r="AP71" s="851">
        <f>92</f>
        <v>92</v>
      </c>
      <c r="AQ71" s="851"/>
      <c r="AR71" s="851"/>
      <c r="AS71" s="851"/>
      <c r="AT71" s="851"/>
      <c r="AU71" s="851">
        <f>42</f>
        <v>42</v>
      </c>
      <c r="AV71" s="851"/>
      <c r="AW71" s="851"/>
      <c r="AX71" s="851"/>
      <c r="AY71" s="851"/>
      <c r="AZ71" s="848" t="s">
        <v>557</v>
      </c>
      <c r="BA71" s="848"/>
      <c r="BB71" s="848"/>
      <c r="BC71" s="848"/>
      <c r="BD71" s="849"/>
      <c r="BE71" s="218"/>
      <c r="BF71" s="218"/>
      <c r="BG71" s="218"/>
      <c r="BH71" s="218"/>
      <c r="BI71" s="218"/>
      <c r="BJ71" s="218"/>
      <c r="BK71" s="218"/>
      <c r="BL71" s="218"/>
      <c r="BM71" s="218"/>
      <c r="BN71" s="218"/>
      <c r="BO71" s="218"/>
      <c r="BP71" s="218"/>
      <c r="BQ71" s="215">
        <v>65</v>
      </c>
      <c r="BR71" s="220"/>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199"/>
    </row>
    <row r="72" spans="1:131" s="200" customFormat="1" ht="26.25" customHeight="1">
      <c r="A72" s="214">
        <v>5</v>
      </c>
      <c r="B72" s="895" t="s">
        <v>547</v>
      </c>
      <c r="C72" s="896"/>
      <c r="D72" s="896"/>
      <c r="E72" s="896"/>
      <c r="F72" s="896"/>
      <c r="G72" s="896"/>
      <c r="H72" s="896"/>
      <c r="I72" s="896"/>
      <c r="J72" s="896"/>
      <c r="K72" s="896"/>
      <c r="L72" s="896"/>
      <c r="M72" s="896"/>
      <c r="N72" s="896"/>
      <c r="O72" s="896"/>
      <c r="P72" s="897"/>
      <c r="Q72" s="898">
        <f>7142</f>
        <v>7142</v>
      </c>
      <c r="R72" s="851"/>
      <c r="S72" s="851"/>
      <c r="T72" s="851"/>
      <c r="U72" s="851"/>
      <c r="V72" s="851">
        <f>6860</f>
        <v>6860</v>
      </c>
      <c r="W72" s="851"/>
      <c r="X72" s="851"/>
      <c r="Y72" s="851"/>
      <c r="Z72" s="851"/>
      <c r="AA72" s="851">
        <f>(Q72-V72)</f>
        <v>282</v>
      </c>
      <c r="AB72" s="851"/>
      <c r="AC72" s="851"/>
      <c r="AD72" s="851"/>
      <c r="AE72" s="851"/>
      <c r="AF72" s="851">
        <f>281+1</f>
        <v>282</v>
      </c>
      <c r="AG72" s="851"/>
      <c r="AH72" s="851"/>
      <c r="AI72" s="851"/>
      <c r="AJ72" s="851"/>
      <c r="AK72" s="851" t="s">
        <v>539</v>
      </c>
      <c r="AL72" s="851"/>
      <c r="AM72" s="851"/>
      <c r="AN72" s="851"/>
      <c r="AO72" s="851"/>
      <c r="AP72" s="851" t="s">
        <v>539</v>
      </c>
      <c r="AQ72" s="851"/>
      <c r="AR72" s="851"/>
      <c r="AS72" s="851"/>
      <c r="AT72" s="851"/>
      <c r="AU72" s="851" t="s">
        <v>539</v>
      </c>
      <c r="AV72" s="851"/>
      <c r="AW72" s="851"/>
      <c r="AX72" s="851"/>
      <c r="AY72" s="851"/>
      <c r="AZ72" s="848"/>
      <c r="BA72" s="848"/>
      <c r="BB72" s="848"/>
      <c r="BC72" s="848"/>
      <c r="BD72" s="849"/>
      <c r="BE72" s="218"/>
      <c r="BF72" s="218"/>
      <c r="BG72" s="218"/>
      <c r="BH72" s="218"/>
      <c r="BI72" s="218"/>
      <c r="BJ72" s="218"/>
      <c r="BK72" s="218"/>
      <c r="BL72" s="218"/>
      <c r="BM72" s="218"/>
      <c r="BN72" s="218"/>
      <c r="BO72" s="218"/>
      <c r="BP72" s="218"/>
      <c r="BQ72" s="215">
        <v>66</v>
      </c>
      <c r="BR72" s="220"/>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199"/>
    </row>
    <row r="73" spans="1:131" s="200" customFormat="1" ht="26.25" customHeight="1">
      <c r="A73" s="214">
        <v>6</v>
      </c>
      <c r="B73" s="895" t="s">
        <v>548</v>
      </c>
      <c r="C73" s="896"/>
      <c r="D73" s="896"/>
      <c r="E73" s="896"/>
      <c r="F73" s="896"/>
      <c r="G73" s="896"/>
      <c r="H73" s="896"/>
      <c r="I73" s="896"/>
      <c r="J73" s="896"/>
      <c r="K73" s="896"/>
      <c r="L73" s="896"/>
      <c r="M73" s="896"/>
      <c r="N73" s="896"/>
      <c r="O73" s="896"/>
      <c r="P73" s="897"/>
      <c r="Q73" s="898">
        <f>72</f>
        <v>72</v>
      </c>
      <c r="R73" s="851"/>
      <c r="S73" s="851"/>
      <c r="T73" s="851"/>
      <c r="U73" s="851"/>
      <c r="V73" s="851">
        <f>69+1</f>
        <v>70</v>
      </c>
      <c r="W73" s="851"/>
      <c r="X73" s="851"/>
      <c r="Y73" s="851"/>
      <c r="Z73" s="851"/>
      <c r="AA73" s="851">
        <f>(Q73-V73)+1</f>
        <v>3</v>
      </c>
      <c r="AB73" s="851"/>
      <c r="AC73" s="851"/>
      <c r="AD73" s="851"/>
      <c r="AE73" s="851"/>
      <c r="AF73" s="851">
        <f>2+1</f>
        <v>3</v>
      </c>
      <c r="AG73" s="851"/>
      <c r="AH73" s="851"/>
      <c r="AI73" s="851"/>
      <c r="AJ73" s="851"/>
      <c r="AK73" s="851" t="s">
        <v>539</v>
      </c>
      <c r="AL73" s="851"/>
      <c r="AM73" s="851"/>
      <c r="AN73" s="851"/>
      <c r="AO73" s="851"/>
      <c r="AP73" s="851" t="s">
        <v>539</v>
      </c>
      <c r="AQ73" s="851"/>
      <c r="AR73" s="851"/>
      <c r="AS73" s="851"/>
      <c r="AT73" s="851"/>
      <c r="AU73" s="851" t="s">
        <v>539</v>
      </c>
      <c r="AV73" s="851"/>
      <c r="AW73" s="851"/>
      <c r="AX73" s="851"/>
      <c r="AY73" s="851"/>
      <c r="AZ73" s="848"/>
      <c r="BA73" s="848"/>
      <c r="BB73" s="848"/>
      <c r="BC73" s="848"/>
      <c r="BD73" s="849"/>
      <c r="BE73" s="218"/>
      <c r="BF73" s="218"/>
      <c r="BG73" s="218"/>
      <c r="BH73" s="218"/>
      <c r="BI73" s="218"/>
      <c r="BJ73" s="218"/>
      <c r="BK73" s="218"/>
      <c r="BL73" s="218"/>
      <c r="BM73" s="218"/>
      <c r="BN73" s="218"/>
      <c r="BO73" s="218"/>
      <c r="BP73" s="218"/>
      <c r="BQ73" s="215">
        <v>67</v>
      </c>
      <c r="BR73" s="220"/>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199"/>
    </row>
    <row r="74" spans="1:131" s="200" customFormat="1" ht="26.25" customHeight="1">
      <c r="A74" s="214">
        <v>7</v>
      </c>
      <c r="B74" s="895" t="s">
        <v>549</v>
      </c>
      <c r="C74" s="896"/>
      <c r="D74" s="896"/>
      <c r="E74" s="896"/>
      <c r="F74" s="896"/>
      <c r="G74" s="896"/>
      <c r="H74" s="896"/>
      <c r="I74" s="896"/>
      <c r="J74" s="896"/>
      <c r="K74" s="896"/>
      <c r="L74" s="896"/>
      <c r="M74" s="896"/>
      <c r="N74" s="896"/>
      <c r="O74" s="896"/>
      <c r="P74" s="897"/>
      <c r="Q74" s="898">
        <f>106+1</f>
        <v>107</v>
      </c>
      <c r="R74" s="851"/>
      <c r="S74" s="851"/>
      <c r="T74" s="851"/>
      <c r="U74" s="851"/>
      <c r="V74" s="851">
        <f>101+1</f>
        <v>102</v>
      </c>
      <c r="W74" s="851"/>
      <c r="X74" s="851"/>
      <c r="Y74" s="851"/>
      <c r="Z74" s="851"/>
      <c r="AA74" s="851">
        <f t="shared" si="1"/>
        <v>5</v>
      </c>
      <c r="AB74" s="851"/>
      <c r="AC74" s="851"/>
      <c r="AD74" s="851"/>
      <c r="AE74" s="851"/>
      <c r="AF74" s="851">
        <f>4+1</f>
        <v>5</v>
      </c>
      <c r="AG74" s="851"/>
      <c r="AH74" s="851"/>
      <c r="AI74" s="851"/>
      <c r="AJ74" s="851"/>
      <c r="AK74" s="851" t="s">
        <v>539</v>
      </c>
      <c r="AL74" s="851"/>
      <c r="AM74" s="851"/>
      <c r="AN74" s="851"/>
      <c r="AO74" s="851"/>
      <c r="AP74" s="851" t="s">
        <v>539</v>
      </c>
      <c r="AQ74" s="851"/>
      <c r="AR74" s="851"/>
      <c r="AS74" s="851"/>
      <c r="AT74" s="851"/>
      <c r="AU74" s="851" t="s">
        <v>539</v>
      </c>
      <c r="AV74" s="851"/>
      <c r="AW74" s="851"/>
      <c r="AX74" s="851"/>
      <c r="AY74" s="851"/>
      <c r="AZ74" s="848"/>
      <c r="BA74" s="848"/>
      <c r="BB74" s="848"/>
      <c r="BC74" s="848"/>
      <c r="BD74" s="849"/>
      <c r="BE74" s="218"/>
      <c r="BF74" s="218"/>
      <c r="BG74" s="218"/>
      <c r="BH74" s="218"/>
      <c r="BI74" s="218"/>
      <c r="BJ74" s="218"/>
      <c r="BK74" s="218"/>
      <c r="BL74" s="218"/>
      <c r="BM74" s="218"/>
      <c r="BN74" s="218"/>
      <c r="BO74" s="218"/>
      <c r="BP74" s="218"/>
      <c r="BQ74" s="215">
        <v>68</v>
      </c>
      <c r="BR74" s="220"/>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199"/>
    </row>
    <row r="75" spans="1:131" s="200" customFormat="1" ht="26.25" customHeight="1">
      <c r="A75" s="214">
        <v>8</v>
      </c>
      <c r="B75" s="895" t="s">
        <v>550</v>
      </c>
      <c r="C75" s="896"/>
      <c r="D75" s="896"/>
      <c r="E75" s="896"/>
      <c r="F75" s="896"/>
      <c r="G75" s="896"/>
      <c r="H75" s="896"/>
      <c r="I75" s="896"/>
      <c r="J75" s="896"/>
      <c r="K75" s="896"/>
      <c r="L75" s="896"/>
      <c r="M75" s="896"/>
      <c r="N75" s="896"/>
      <c r="O75" s="896"/>
      <c r="P75" s="897"/>
      <c r="Q75" s="901">
        <f>9577+1</f>
        <v>9578</v>
      </c>
      <c r="R75" s="900"/>
      <c r="S75" s="900"/>
      <c r="T75" s="900"/>
      <c r="U75" s="850"/>
      <c r="V75" s="899">
        <f>9431+1</f>
        <v>9432</v>
      </c>
      <c r="W75" s="900"/>
      <c r="X75" s="900"/>
      <c r="Y75" s="900"/>
      <c r="Z75" s="850"/>
      <c r="AA75" s="899">
        <f t="shared" si="1"/>
        <v>146</v>
      </c>
      <c r="AB75" s="900"/>
      <c r="AC75" s="900"/>
      <c r="AD75" s="900"/>
      <c r="AE75" s="850"/>
      <c r="AF75" s="899">
        <f>145+1</f>
        <v>146</v>
      </c>
      <c r="AG75" s="900"/>
      <c r="AH75" s="900"/>
      <c r="AI75" s="900"/>
      <c r="AJ75" s="850"/>
      <c r="AK75" s="899">
        <f>1850</f>
        <v>1850</v>
      </c>
      <c r="AL75" s="900"/>
      <c r="AM75" s="900"/>
      <c r="AN75" s="900"/>
      <c r="AO75" s="850"/>
      <c r="AP75" s="899" t="s">
        <v>539</v>
      </c>
      <c r="AQ75" s="900"/>
      <c r="AR75" s="900"/>
      <c r="AS75" s="900"/>
      <c r="AT75" s="850"/>
      <c r="AU75" s="899" t="s">
        <v>539</v>
      </c>
      <c r="AV75" s="900"/>
      <c r="AW75" s="900"/>
      <c r="AX75" s="900"/>
      <c r="AY75" s="850"/>
      <c r="AZ75" s="902" t="s">
        <v>553</v>
      </c>
      <c r="BA75" s="903"/>
      <c r="BB75" s="903"/>
      <c r="BC75" s="903"/>
      <c r="BD75" s="904"/>
      <c r="BE75" s="218"/>
      <c r="BF75" s="218"/>
      <c r="BG75" s="218"/>
      <c r="BH75" s="218"/>
      <c r="BI75" s="218"/>
      <c r="BJ75" s="218"/>
      <c r="BK75" s="218"/>
      <c r="BL75" s="218"/>
      <c r="BM75" s="218"/>
      <c r="BN75" s="218"/>
      <c r="BO75" s="218"/>
      <c r="BP75" s="218"/>
      <c r="BQ75" s="215">
        <v>69</v>
      </c>
      <c r="BR75" s="220"/>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199"/>
    </row>
    <row r="76" spans="1:131" s="200" customFormat="1" ht="26.25" customHeight="1">
      <c r="A76" s="214">
        <v>9</v>
      </c>
      <c r="B76" s="895" t="s">
        <v>551</v>
      </c>
      <c r="C76" s="896"/>
      <c r="D76" s="896"/>
      <c r="E76" s="896"/>
      <c r="F76" s="896"/>
      <c r="G76" s="896"/>
      <c r="H76" s="896"/>
      <c r="I76" s="896"/>
      <c r="J76" s="896"/>
      <c r="K76" s="896"/>
      <c r="L76" s="896"/>
      <c r="M76" s="896"/>
      <c r="N76" s="896"/>
      <c r="O76" s="896"/>
      <c r="P76" s="897"/>
      <c r="Q76" s="898">
        <f>255+1</f>
        <v>256</v>
      </c>
      <c r="R76" s="851"/>
      <c r="S76" s="851"/>
      <c r="T76" s="851"/>
      <c r="U76" s="851"/>
      <c r="V76" s="851">
        <f>224</f>
        <v>224</v>
      </c>
      <c r="W76" s="851"/>
      <c r="X76" s="851"/>
      <c r="Y76" s="851"/>
      <c r="Z76" s="851"/>
      <c r="AA76" s="851">
        <f>(Q76-V76)</f>
        <v>32</v>
      </c>
      <c r="AB76" s="851"/>
      <c r="AC76" s="851"/>
      <c r="AD76" s="851"/>
      <c r="AE76" s="851"/>
      <c r="AF76" s="851">
        <f>31+1</f>
        <v>32</v>
      </c>
      <c r="AG76" s="851"/>
      <c r="AH76" s="851"/>
      <c r="AI76" s="851"/>
      <c r="AJ76" s="851"/>
      <c r="AK76" s="851" t="s">
        <v>539</v>
      </c>
      <c r="AL76" s="851"/>
      <c r="AM76" s="851"/>
      <c r="AN76" s="851"/>
      <c r="AO76" s="851"/>
      <c r="AP76" s="851" t="s">
        <v>539</v>
      </c>
      <c r="AQ76" s="851"/>
      <c r="AR76" s="851"/>
      <c r="AS76" s="851"/>
      <c r="AT76" s="851"/>
      <c r="AU76" s="851" t="s">
        <v>539</v>
      </c>
      <c r="AV76" s="851"/>
      <c r="AW76" s="851"/>
      <c r="AX76" s="851"/>
      <c r="AY76" s="851"/>
      <c r="AZ76" s="848"/>
      <c r="BA76" s="848"/>
      <c r="BB76" s="848"/>
      <c r="BC76" s="848"/>
      <c r="BD76" s="849"/>
      <c r="BE76" s="218"/>
      <c r="BF76" s="218"/>
      <c r="BG76" s="218"/>
      <c r="BH76" s="218"/>
      <c r="BI76" s="218"/>
      <c r="BJ76" s="218"/>
      <c r="BK76" s="218"/>
      <c r="BL76" s="218"/>
      <c r="BM76" s="218"/>
      <c r="BN76" s="218"/>
      <c r="BO76" s="218"/>
      <c r="BP76" s="218"/>
      <c r="BQ76" s="215">
        <v>70</v>
      </c>
      <c r="BR76" s="220"/>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199"/>
    </row>
    <row r="77" spans="1:131" s="200" customFormat="1" ht="26.25" customHeight="1">
      <c r="A77" s="214">
        <v>10</v>
      </c>
      <c r="B77" s="895" t="s">
        <v>552</v>
      </c>
      <c r="C77" s="896"/>
      <c r="D77" s="896"/>
      <c r="E77" s="896"/>
      <c r="F77" s="896"/>
      <c r="G77" s="896"/>
      <c r="H77" s="896"/>
      <c r="I77" s="896"/>
      <c r="J77" s="896"/>
      <c r="K77" s="896"/>
      <c r="L77" s="896"/>
      <c r="M77" s="896"/>
      <c r="N77" s="896"/>
      <c r="O77" s="896"/>
      <c r="P77" s="897"/>
      <c r="Q77" s="898">
        <f>244113+1</f>
        <v>244114</v>
      </c>
      <c r="R77" s="851"/>
      <c r="S77" s="851"/>
      <c r="T77" s="851"/>
      <c r="U77" s="851"/>
      <c r="V77" s="851">
        <f>233962+1</f>
        <v>233963</v>
      </c>
      <c r="W77" s="851"/>
      <c r="X77" s="851"/>
      <c r="Y77" s="851"/>
      <c r="Z77" s="851"/>
      <c r="AA77" s="851">
        <f>(Q77-V77)</f>
        <v>10151</v>
      </c>
      <c r="AB77" s="851"/>
      <c r="AC77" s="851"/>
      <c r="AD77" s="851"/>
      <c r="AE77" s="851"/>
      <c r="AF77" s="851">
        <f>10151</f>
        <v>10151</v>
      </c>
      <c r="AG77" s="851"/>
      <c r="AH77" s="851"/>
      <c r="AI77" s="851"/>
      <c r="AJ77" s="851"/>
      <c r="AK77" s="851" t="s">
        <v>112</v>
      </c>
      <c r="AL77" s="851"/>
      <c r="AM77" s="851"/>
      <c r="AN77" s="851"/>
      <c r="AO77" s="851"/>
      <c r="AP77" s="851" t="s">
        <v>539</v>
      </c>
      <c r="AQ77" s="851"/>
      <c r="AR77" s="851"/>
      <c r="AS77" s="851"/>
      <c r="AT77" s="851"/>
      <c r="AU77" s="851" t="s">
        <v>539</v>
      </c>
      <c r="AV77" s="851"/>
      <c r="AW77" s="851"/>
      <c r="AX77" s="851"/>
      <c r="AY77" s="851"/>
      <c r="AZ77" s="902"/>
      <c r="BA77" s="903"/>
      <c r="BB77" s="903"/>
      <c r="BC77" s="903"/>
      <c r="BD77" s="904"/>
      <c r="BE77" s="218"/>
      <c r="BF77" s="218"/>
      <c r="BG77" s="218"/>
      <c r="BH77" s="218"/>
      <c r="BI77" s="218"/>
      <c r="BJ77" s="218"/>
      <c r="BK77" s="218"/>
      <c r="BL77" s="218"/>
      <c r="BM77" s="218"/>
      <c r="BN77" s="218"/>
      <c r="BO77" s="218"/>
      <c r="BP77" s="218"/>
      <c r="BQ77" s="215">
        <v>71</v>
      </c>
      <c r="BR77" s="220"/>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199"/>
    </row>
    <row r="78" spans="1:131" s="200" customFormat="1" ht="26.25" customHeight="1">
      <c r="A78" s="214">
        <v>11</v>
      </c>
      <c r="B78" s="895"/>
      <c r="C78" s="896"/>
      <c r="D78" s="896"/>
      <c r="E78" s="896"/>
      <c r="F78" s="896"/>
      <c r="G78" s="896"/>
      <c r="H78" s="896"/>
      <c r="I78" s="896"/>
      <c r="J78" s="896"/>
      <c r="K78" s="896"/>
      <c r="L78" s="896"/>
      <c r="M78" s="896"/>
      <c r="N78" s="896"/>
      <c r="O78" s="896"/>
      <c r="P78" s="897"/>
      <c r="Q78" s="898"/>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48"/>
      <c r="BA78" s="848"/>
      <c r="BB78" s="848"/>
      <c r="BC78" s="848"/>
      <c r="BD78" s="849"/>
      <c r="BE78" s="218"/>
      <c r="BF78" s="218"/>
      <c r="BG78" s="218"/>
      <c r="BH78" s="218"/>
      <c r="BI78" s="218"/>
      <c r="BJ78" s="221"/>
      <c r="BK78" s="221"/>
      <c r="BL78" s="221"/>
      <c r="BM78" s="221"/>
      <c r="BN78" s="221"/>
      <c r="BO78" s="218"/>
      <c r="BP78" s="218"/>
      <c r="BQ78" s="215">
        <v>72</v>
      </c>
      <c r="BR78" s="220"/>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199"/>
    </row>
    <row r="79" spans="1:131" s="200" customFormat="1" ht="26.25" customHeight="1">
      <c r="A79" s="214">
        <v>12</v>
      </c>
      <c r="B79" s="895"/>
      <c r="C79" s="896"/>
      <c r="D79" s="896"/>
      <c r="E79" s="896"/>
      <c r="F79" s="896"/>
      <c r="G79" s="896"/>
      <c r="H79" s="896"/>
      <c r="I79" s="896"/>
      <c r="J79" s="896"/>
      <c r="K79" s="896"/>
      <c r="L79" s="896"/>
      <c r="M79" s="896"/>
      <c r="N79" s="896"/>
      <c r="O79" s="896"/>
      <c r="P79" s="897"/>
      <c r="Q79" s="898"/>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48"/>
      <c r="BA79" s="848"/>
      <c r="BB79" s="848"/>
      <c r="BC79" s="848"/>
      <c r="BD79" s="849"/>
      <c r="BE79" s="218"/>
      <c r="BF79" s="218"/>
      <c r="BG79" s="218"/>
      <c r="BH79" s="218"/>
      <c r="BI79" s="218"/>
      <c r="BJ79" s="221"/>
      <c r="BK79" s="221"/>
      <c r="BL79" s="221"/>
      <c r="BM79" s="221"/>
      <c r="BN79" s="221"/>
      <c r="BO79" s="218"/>
      <c r="BP79" s="218"/>
      <c r="BQ79" s="215">
        <v>73</v>
      </c>
      <c r="BR79" s="220"/>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199"/>
    </row>
    <row r="80" spans="1:131" s="200" customFormat="1" ht="26.25" customHeight="1">
      <c r="A80" s="214">
        <v>13</v>
      </c>
      <c r="B80" s="895"/>
      <c r="C80" s="896"/>
      <c r="D80" s="896"/>
      <c r="E80" s="896"/>
      <c r="F80" s="896"/>
      <c r="G80" s="896"/>
      <c r="H80" s="896"/>
      <c r="I80" s="896"/>
      <c r="J80" s="896"/>
      <c r="K80" s="896"/>
      <c r="L80" s="896"/>
      <c r="M80" s="896"/>
      <c r="N80" s="896"/>
      <c r="O80" s="896"/>
      <c r="P80" s="897"/>
      <c r="Q80" s="898"/>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48"/>
      <c r="BA80" s="848"/>
      <c r="BB80" s="848"/>
      <c r="BC80" s="848"/>
      <c r="BD80" s="849"/>
      <c r="BE80" s="218"/>
      <c r="BF80" s="218"/>
      <c r="BG80" s="218"/>
      <c r="BH80" s="218"/>
      <c r="BI80" s="218"/>
      <c r="BJ80" s="218"/>
      <c r="BK80" s="218"/>
      <c r="BL80" s="218"/>
      <c r="BM80" s="218"/>
      <c r="BN80" s="218"/>
      <c r="BO80" s="218"/>
      <c r="BP80" s="218"/>
      <c r="BQ80" s="215">
        <v>74</v>
      </c>
      <c r="BR80" s="220"/>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199"/>
    </row>
    <row r="81" spans="1:131" s="200" customFormat="1" ht="26.25" customHeight="1">
      <c r="A81" s="214">
        <v>14</v>
      </c>
      <c r="B81" s="895"/>
      <c r="C81" s="896"/>
      <c r="D81" s="896"/>
      <c r="E81" s="896"/>
      <c r="F81" s="896"/>
      <c r="G81" s="896"/>
      <c r="H81" s="896"/>
      <c r="I81" s="896"/>
      <c r="J81" s="896"/>
      <c r="K81" s="896"/>
      <c r="L81" s="896"/>
      <c r="M81" s="896"/>
      <c r="N81" s="896"/>
      <c r="O81" s="896"/>
      <c r="P81" s="897"/>
      <c r="Q81" s="898"/>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48"/>
      <c r="BA81" s="848"/>
      <c r="BB81" s="848"/>
      <c r="BC81" s="848"/>
      <c r="BD81" s="849"/>
      <c r="BE81" s="218"/>
      <c r="BF81" s="218"/>
      <c r="BG81" s="218"/>
      <c r="BH81" s="218"/>
      <c r="BI81" s="218"/>
      <c r="BJ81" s="218"/>
      <c r="BK81" s="218"/>
      <c r="BL81" s="218"/>
      <c r="BM81" s="218"/>
      <c r="BN81" s="218"/>
      <c r="BO81" s="218"/>
      <c r="BP81" s="218"/>
      <c r="BQ81" s="215">
        <v>75</v>
      </c>
      <c r="BR81" s="220"/>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199"/>
    </row>
    <row r="82" spans="1:131" s="200" customFormat="1" ht="26.25" customHeight="1">
      <c r="A82" s="214">
        <v>15</v>
      </c>
      <c r="B82" s="895"/>
      <c r="C82" s="896"/>
      <c r="D82" s="896"/>
      <c r="E82" s="896"/>
      <c r="F82" s="896"/>
      <c r="G82" s="896"/>
      <c r="H82" s="896"/>
      <c r="I82" s="896"/>
      <c r="J82" s="896"/>
      <c r="K82" s="896"/>
      <c r="L82" s="896"/>
      <c r="M82" s="896"/>
      <c r="N82" s="896"/>
      <c r="O82" s="896"/>
      <c r="P82" s="897"/>
      <c r="Q82" s="898"/>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48"/>
      <c r="BA82" s="848"/>
      <c r="BB82" s="848"/>
      <c r="BC82" s="848"/>
      <c r="BD82" s="849"/>
      <c r="BE82" s="218"/>
      <c r="BF82" s="218"/>
      <c r="BG82" s="218"/>
      <c r="BH82" s="218"/>
      <c r="BI82" s="218"/>
      <c r="BJ82" s="218"/>
      <c r="BK82" s="218"/>
      <c r="BL82" s="218"/>
      <c r="BM82" s="218"/>
      <c r="BN82" s="218"/>
      <c r="BO82" s="218"/>
      <c r="BP82" s="218"/>
      <c r="BQ82" s="215">
        <v>76</v>
      </c>
      <c r="BR82" s="220"/>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199"/>
    </row>
    <row r="83" spans="1:131" s="200" customFormat="1" ht="26.25" customHeight="1">
      <c r="A83" s="214">
        <v>16</v>
      </c>
      <c r="B83" s="895"/>
      <c r="C83" s="896"/>
      <c r="D83" s="896"/>
      <c r="E83" s="896"/>
      <c r="F83" s="896"/>
      <c r="G83" s="896"/>
      <c r="H83" s="896"/>
      <c r="I83" s="896"/>
      <c r="J83" s="896"/>
      <c r="K83" s="896"/>
      <c r="L83" s="896"/>
      <c r="M83" s="896"/>
      <c r="N83" s="896"/>
      <c r="O83" s="896"/>
      <c r="P83" s="897"/>
      <c r="Q83" s="898"/>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48"/>
      <c r="BA83" s="848"/>
      <c r="BB83" s="848"/>
      <c r="BC83" s="848"/>
      <c r="BD83" s="849"/>
      <c r="BE83" s="218"/>
      <c r="BF83" s="218"/>
      <c r="BG83" s="218"/>
      <c r="BH83" s="218"/>
      <c r="BI83" s="218"/>
      <c r="BJ83" s="218"/>
      <c r="BK83" s="218"/>
      <c r="BL83" s="218"/>
      <c r="BM83" s="218"/>
      <c r="BN83" s="218"/>
      <c r="BO83" s="218"/>
      <c r="BP83" s="218"/>
      <c r="BQ83" s="215">
        <v>77</v>
      </c>
      <c r="BR83" s="220"/>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199"/>
    </row>
    <row r="84" spans="1:131" s="200" customFormat="1" ht="26.25" customHeight="1">
      <c r="A84" s="214">
        <v>17</v>
      </c>
      <c r="B84" s="895"/>
      <c r="C84" s="896"/>
      <c r="D84" s="896"/>
      <c r="E84" s="896"/>
      <c r="F84" s="896"/>
      <c r="G84" s="896"/>
      <c r="H84" s="896"/>
      <c r="I84" s="896"/>
      <c r="J84" s="896"/>
      <c r="K84" s="896"/>
      <c r="L84" s="896"/>
      <c r="M84" s="896"/>
      <c r="N84" s="896"/>
      <c r="O84" s="896"/>
      <c r="P84" s="897"/>
      <c r="Q84" s="898"/>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48"/>
      <c r="BA84" s="848"/>
      <c r="BB84" s="848"/>
      <c r="BC84" s="848"/>
      <c r="BD84" s="849"/>
      <c r="BE84" s="218"/>
      <c r="BF84" s="218"/>
      <c r="BG84" s="218"/>
      <c r="BH84" s="218"/>
      <c r="BI84" s="218"/>
      <c r="BJ84" s="218"/>
      <c r="BK84" s="218"/>
      <c r="BL84" s="218"/>
      <c r="BM84" s="218"/>
      <c r="BN84" s="218"/>
      <c r="BO84" s="218"/>
      <c r="BP84" s="218"/>
      <c r="BQ84" s="215">
        <v>78</v>
      </c>
      <c r="BR84" s="220"/>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199"/>
    </row>
    <row r="85" spans="1:131" s="200" customFormat="1" ht="26.25" customHeight="1">
      <c r="A85" s="214">
        <v>18</v>
      </c>
      <c r="B85" s="895"/>
      <c r="C85" s="896"/>
      <c r="D85" s="896"/>
      <c r="E85" s="896"/>
      <c r="F85" s="896"/>
      <c r="G85" s="896"/>
      <c r="H85" s="896"/>
      <c r="I85" s="896"/>
      <c r="J85" s="896"/>
      <c r="K85" s="896"/>
      <c r="L85" s="896"/>
      <c r="M85" s="896"/>
      <c r="N85" s="896"/>
      <c r="O85" s="896"/>
      <c r="P85" s="897"/>
      <c r="Q85" s="898"/>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48"/>
      <c r="BA85" s="848"/>
      <c r="BB85" s="848"/>
      <c r="BC85" s="848"/>
      <c r="BD85" s="849"/>
      <c r="BE85" s="218"/>
      <c r="BF85" s="218"/>
      <c r="BG85" s="218"/>
      <c r="BH85" s="218"/>
      <c r="BI85" s="218"/>
      <c r="BJ85" s="218"/>
      <c r="BK85" s="218"/>
      <c r="BL85" s="218"/>
      <c r="BM85" s="218"/>
      <c r="BN85" s="218"/>
      <c r="BO85" s="218"/>
      <c r="BP85" s="218"/>
      <c r="BQ85" s="215">
        <v>79</v>
      </c>
      <c r="BR85" s="220"/>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199"/>
    </row>
    <row r="86" spans="1:131" s="200" customFormat="1" ht="26.25" customHeight="1">
      <c r="A86" s="214">
        <v>19</v>
      </c>
      <c r="B86" s="895"/>
      <c r="C86" s="896"/>
      <c r="D86" s="896"/>
      <c r="E86" s="896"/>
      <c r="F86" s="896"/>
      <c r="G86" s="896"/>
      <c r="H86" s="896"/>
      <c r="I86" s="896"/>
      <c r="J86" s="896"/>
      <c r="K86" s="896"/>
      <c r="L86" s="896"/>
      <c r="M86" s="896"/>
      <c r="N86" s="896"/>
      <c r="O86" s="896"/>
      <c r="P86" s="897"/>
      <c r="Q86" s="898"/>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48"/>
      <c r="BA86" s="848"/>
      <c r="BB86" s="848"/>
      <c r="BC86" s="848"/>
      <c r="BD86" s="849"/>
      <c r="BE86" s="218"/>
      <c r="BF86" s="218"/>
      <c r="BG86" s="218"/>
      <c r="BH86" s="218"/>
      <c r="BI86" s="218"/>
      <c r="BJ86" s="218"/>
      <c r="BK86" s="218"/>
      <c r="BL86" s="218"/>
      <c r="BM86" s="218"/>
      <c r="BN86" s="218"/>
      <c r="BO86" s="218"/>
      <c r="BP86" s="218"/>
      <c r="BQ86" s="215">
        <v>80</v>
      </c>
      <c r="BR86" s="220"/>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199"/>
    </row>
    <row r="87" spans="1:131" s="200" customFormat="1" ht="26.25" customHeight="1">
      <c r="A87" s="222">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18"/>
      <c r="BF87" s="218"/>
      <c r="BG87" s="218"/>
      <c r="BH87" s="218"/>
      <c r="BI87" s="218"/>
      <c r="BJ87" s="218"/>
      <c r="BK87" s="218"/>
      <c r="BL87" s="218"/>
      <c r="BM87" s="218"/>
      <c r="BN87" s="218"/>
      <c r="BO87" s="218"/>
      <c r="BP87" s="218"/>
      <c r="BQ87" s="215">
        <v>81</v>
      </c>
      <c r="BR87" s="220"/>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199"/>
    </row>
    <row r="88" spans="1:131" s="200" customFormat="1" ht="26.25" customHeight="1" thickBot="1">
      <c r="A88" s="217" t="s">
        <v>368</v>
      </c>
      <c r="B88" s="811" t="s">
        <v>391</v>
      </c>
      <c r="C88" s="812"/>
      <c r="D88" s="812"/>
      <c r="E88" s="812"/>
      <c r="F88" s="812"/>
      <c r="G88" s="812"/>
      <c r="H88" s="812"/>
      <c r="I88" s="812"/>
      <c r="J88" s="812"/>
      <c r="K88" s="812"/>
      <c r="L88" s="812"/>
      <c r="M88" s="812"/>
      <c r="N88" s="812"/>
      <c r="O88" s="812"/>
      <c r="P88" s="813"/>
      <c r="Q88" s="860"/>
      <c r="R88" s="861"/>
      <c r="S88" s="861"/>
      <c r="T88" s="861"/>
      <c r="U88" s="861"/>
      <c r="V88" s="861"/>
      <c r="W88" s="861"/>
      <c r="X88" s="861"/>
      <c r="Y88" s="861"/>
      <c r="Z88" s="861"/>
      <c r="AA88" s="861"/>
      <c r="AB88" s="861"/>
      <c r="AC88" s="861"/>
      <c r="AD88" s="861"/>
      <c r="AE88" s="861"/>
      <c r="AF88" s="864">
        <f>SUM(AF68:AJ87)-1</f>
        <v>10875</v>
      </c>
      <c r="AG88" s="864"/>
      <c r="AH88" s="864"/>
      <c r="AI88" s="864"/>
      <c r="AJ88" s="864"/>
      <c r="AK88" s="861"/>
      <c r="AL88" s="861"/>
      <c r="AM88" s="861"/>
      <c r="AN88" s="861"/>
      <c r="AO88" s="861"/>
      <c r="AP88" s="864">
        <f>SUM(AP68:AT87)</f>
        <v>2630</v>
      </c>
      <c r="AQ88" s="864"/>
      <c r="AR88" s="864"/>
      <c r="AS88" s="864"/>
      <c r="AT88" s="864"/>
      <c r="AU88" s="864">
        <f>SUM(AU68:AY87)+2</f>
        <v>512</v>
      </c>
      <c r="AV88" s="864"/>
      <c r="AW88" s="864"/>
      <c r="AX88" s="864"/>
      <c r="AY88" s="864"/>
      <c r="AZ88" s="869"/>
      <c r="BA88" s="869"/>
      <c r="BB88" s="869"/>
      <c r="BC88" s="869"/>
      <c r="BD88" s="870"/>
      <c r="BE88" s="218"/>
      <c r="BF88" s="218"/>
      <c r="BG88" s="218"/>
      <c r="BH88" s="218"/>
      <c r="BI88" s="218"/>
      <c r="BJ88" s="218"/>
      <c r="BK88" s="218"/>
      <c r="BL88" s="218"/>
      <c r="BM88" s="218"/>
      <c r="BN88" s="218"/>
      <c r="BO88" s="218"/>
      <c r="BP88" s="218"/>
      <c r="BQ88" s="215">
        <v>82</v>
      </c>
      <c r="BR88" s="220"/>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1" t="s">
        <v>392</v>
      </c>
      <c r="BS102" s="812"/>
      <c r="BT102" s="812"/>
      <c r="BU102" s="812"/>
      <c r="BV102" s="812"/>
      <c r="BW102" s="812"/>
      <c r="BX102" s="812"/>
      <c r="BY102" s="812"/>
      <c r="BZ102" s="812"/>
      <c r="CA102" s="812"/>
      <c r="CB102" s="812"/>
      <c r="CC102" s="812"/>
      <c r="CD102" s="812"/>
      <c r="CE102" s="812"/>
      <c r="CF102" s="812"/>
      <c r="CG102" s="813"/>
      <c r="CH102" s="912"/>
      <c r="CI102" s="913"/>
      <c r="CJ102" s="913"/>
      <c r="CK102" s="913"/>
      <c r="CL102" s="914"/>
      <c r="CM102" s="912"/>
      <c r="CN102" s="913"/>
      <c r="CO102" s="913"/>
      <c r="CP102" s="913"/>
      <c r="CQ102" s="914"/>
      <c r="CR102" s="915">
        <f>SUM(CR7:CV88)</f>
        <v>165</v>
      </c>
      <c r="CS102" s="872"/>
      <c r="CT102" s="872"/>
      <c r="CU102" s="872"/>
      <c r="CV102" s="916"/>
      <c r="CW102" s="915">
        <f t="shared" ref="CW102" si="2">SUM(CW7:DA88)</f>
        <v>68</v>
      </c>
      <c r="CX102" s="872"/>
      <c r="CY102" s="872"/>
      <c r="CZ102" s="872"/>
      <c r="DA102" s="916"/>
      <c r="DB102" s="915">
        <f t="shared" ref="DB102" si="3">SUM(DB7:DF88)</f>
        <v>170</v>
      </c>
      <c r="DC102" s="872"/>
      <c r="DD102" s="872"/>
      <c r="DE102" s="872"/>
      <c r="DF102" s="916"/>
      <c r="DG102" s="915">
        <f t="shared" ref="DG102" si="4">SUM(DG7:DK88)</f>
        <v>330</v>
      </c>
      <c r="DH102" s="872"/>
      <c r="DI102" s="872"/>
      <c r="DJ102" s="872"/>
      <c r="DK102" s="916"/>
      <c r="DL102" s="915">
        <f t="shared" ref="DL102" si="5">SUM(DL7:DP88)</f>
        <v>0</v>
      </c>
      <c r="DM102" s="872"/>
      <c r="DN102" s="872"/>
      <c r="DO102" s="872"/>
      <c r="DP102" s="916"/>
      <c r="DQ102" s="915">
        <f t="shared" ref="DQ102" si="6">SUM(DQ7:DU88)</f>
        <v>0</v>
      </c>
      <c r="DR102" s="872"/>
      <c r="DS102" s="872"/>
      <c r="DT102" s="872"/>
      <c r="DU102" s="916"/>
      <c r="DV102" s="939"/>
      <c r="DW102" s="940"/>
      <c r="DX102" s="940"/>
      <c r="DY102" s="940"/>
      <c r="DZ102" s="941"/>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2" t="s">
        <v>393</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3" t="s">
        <v>394</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4" t="s">
        <v>397</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398</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9" customFormat="1" ht="26.25" customHeight="1">
      <c r="A109" s="937" t="s">
        <v>399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400</v>
      </c>
      <c r="AB109" s="918"/>
      <c r="AC109" s="918"/>
      <c r="AD109" s="918"/>
      <c r="AE109" s="919"/>
      <c r="AF109" s="917" t="s">
        <v>288</v>
      </c>
      <c r="AG109" s="918"/>
      <c r="AH109" s="918"/>
      <c r="AI109" s="918"/>
      <c r="AJ109" s="919"/>
      <c r="AK109" s="917" t="s">
        <v>287</v>
      </c>
      <c r="AL109" s="918"/>
      <c r="AM109" s="918"/>
      <c r="AN109" s="918"/>
      <c r="AO109" s="919"/>
      <c r="AP109" s="917" t="s">
        <v>401</v>
      </c>
      <c r="AQ109" s="918"/>
      <c r="AR109" s="918"/>
      <c r="AS109" s="918"/>
      <c r="AT109" s="920"/>
      <c r="AU109" s="937" t="s">
        <v>399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400</v>
      </c>
      <c r="BR109" s="918"/>
      <c r="BS109" s="918"/>
      <c r="BT109" s="918"/>
      <c r="BU109" s="919"/>
      <c r="BV109" s="917" t="s">
        <v>288</v>
      </c>
      <c r="BW109" s="918"/>
      <c r="BX109" s="918"/>
      <c r="BY109" s="918"/>
      <c r="BZ109" s="919"/>
      <c r="CA109" s="917" t="s">
        <v>287</v>
      </c>
      <c r="CB109" s="918"/>
      <c r="CC109" s="918"/>
      <c r="CD109" s="918"/>
      <c r="CE109" s="919"/>
      <c r="CF109" s="938" t="s">
        <v>401</v>
      </c>
      <c r="CG109" s="938"/>
      <c r="CH109" s="938"/>
      <c r="CI109" s="938"/>
      <c r="CJ109" s="938"/>
      <c r="CK109" s="917" t="s">
        <v>402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400</v>
      </c>
      <c r="DH109" s="918"/>
      <c r="DI109" s="918"/>
      <c r="DJ109" s="918"/>
      <c r="DK109" s="919"/>
      <c r="DL109" s="917" t="s">
        <v>288</v>
      </c>
      <c r="DM109" s="918"/>
      <c r="DN109" s="918"/>
      <c r="DO109" s="918"/>
      <c r="DP109" s="919"/>
      <c r="DQ109" s="917" t="s">
        <v>287</v>
      </c>
      <c r="DR109" s="918"/>
      <c r="DS109" s="918"/>
      <c r="DT109" s="918"/>
      <c r="DU109" s="919"/>
      <c r="DV109" s="917" t="s">
        <v>401</v>
      </c>
      <c r="DW109" s="918"/>
      <c r="DX109" s="918"/>
      <c r="DY109" s="918"/>
      <c r="DZ109" s="920"/>
    </row>
    <row r="110" spans="1:131" s="199" customFormat="1" ht="26.25" customHeight="1">
      <c r="A110" s="921" t="s">
        <v>403</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1071189</v>
      </c>
      <c r="AB110" s="925"/>
      <c r="AC110" s="925"/>
      <c r="AD110" s="925"/>
      <c r="AE110" s="926"/>
      <c r="AF110" s="927">
        <v>1120219</v>
      </c>
      <c r="AG110" s="925"/>
      <c r="AH110" s="925"/>
      <c r="AI110" s="925"/>
      <c r="AJ110" s="926"/>
      <c r="AK110" s="927">
        <v>1276773</v>
      </c>
      <c r="AL110" s="925"/>
      <c r="AM110" s="925"/>
      <c r="AN110" s="925"/>
      <c r="AO110" s="926"/>
      <c r="AP110" s="928">
        <v>14</v>
      </c>
      <c r="AQ110" s="929"/>
      <c r="AR110" s="929"/>
      <c r="AS110" s="929"/>
      <c r="AT110" s="930"/>
      <c r="AU110" s="931" t="s">
        <v>61</v>
      </c>
      <c r="AV110" s="932"/>
      <c r="AW110" s="932"/>
      <c r="AX110" s="932"/>
      <c r="AY110" s="932"/>
      <c r="AZ110" s="973" t="s">
        <v>404</v>
      </c>
      <c r="BA110" s="922"/>
      <c r="BB110" s="922"/>
      <c r="BC110" s="922"/>
      <c r="BD110" s="922"/>
      <c r="BE110" s="922"/>
      <c r="BF110" s="922"/>
      <c r="BG110" s="922"/>
      <c r="BH110" s="922"/>
      <c r="BI110" s="922"/>
      <c r="BJ110" s="922"/>
      <c r="BK110" s="922"/>
      <c r="BL110" s="922"/>
      <c r="BM110" s="922"/>
      <c r="BN110" s="922"/>
      <c r="BO110" s="922"/>
      <c r="BP110" s="923"/>
      <c r="BQ110" s="959">
        <v>16024982</v>
      </c>
      <c r="BR110" s="960"/>
      <c r="BS110" s="960"/>
      <c r="BT110" s="960"/>
      <c r="BU110" s="960"/>
      <c r="BV110" s="960">
        <v>16221368</v>
      </c>
      <c r="BW110" s="960"/>
      <c r="BX110" s="960"/>
      <c r="BY110" s="960"/>
      <c r="BZ110" s="960"/>
      <c r="CA110" s="960">
        <v>16481263</v>
      </c>
      <c r="CB110" s="960"/>
      <c r="CC110" s="960"/>
      <c r="CD110" s="960"/>
      <c r="CE110" s="960"/>
      <c r="CF110" s="974">
        <v>180.3</v>
      </c>
      <c r="CG110" s="975"/>
      <c r="CH110" s="975"/>
      <c r="CI110" s="975"/>
      <c r="CJ110" s="975"/>
      <c r="CK110" s="976" t="s">
        <v>405</v>
      </c>
      <c r="CL110" s="977"/>
      <c r="CM110" s="956" t="s">
        <v>406</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407</v>
      </c>
      <c r="DH110" s="960"/>
      <c r="DI110" s="960"/>
      <c r="DJ110" s="960"/>
      <c r="DK110" s="960"/>
      <c r="DL110" s="960" t="s">
        <v>407</v>
      </c>
      <c r="DM110" s="960"/>
      <c r="DN110" s="960"/>
      <c r="DO110" s="960"/>
      <c r="DP110" s="960"/>
      <c r="DQ110" s="960" t="s">
        <v>407</v>
      </c>
      <c r="DR110" s="960"/>
      <c r="DS110" s="960"/>
      <c r="DT110" s="960"/>
      <c r="DU110" s="960"/>
      <c r="DV110" s="961" t="s">
        <v>407</v>
      </c>
      <c r="DW110" s="961"/>
      <c r="DX110" s="961"/>
      <c r="DY110" s="961"/>
      <c r="DZ110" s="962"/>
    </row>
    <row r="111" spans="1:131" s="199" customFormat="1" ht="26.25" customHeight="1">
      <c r="A111" s="963" t="s">
        <v>408</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112</v>
      </c>
      <c r="AB111" s="967"/>
      <c r="AC111" s="967"/>
      <c r="AD111" s="967"/>
      <c r="AE111" s="968"/>
      <c r="AF111" s="969" t="s">
        <v>112</v>
      </c>
      <c r="AG111" s="967"/>
      <c r="AH111" s="967"/>
      <c r="AI111" s="967"/>
      <c r="AJ111" s="968"/>
      <c r="AK111" s="969" t="s">
        <v>112</v>
      </c>
      <c r="AL111" s="967"/>
      <c r="AM111" s="967"/>
      <c r="AN111" s="967"/>
      <c r="AO111" s="968"/>
      <c r="AP111" s="970" t="s">
        <v>112</v>
      </c>
      <c r="AQ111" s="971"/>
      <c r="AR111" s="971"/>
      <c r="AS111" s="971"/>
      <c r="AT111" s="972"/>
      <c r="AU111" s="933"/>
      <c r="AV111" s="934"/>
      <c r="AW111" s="934"/>
      <c r="AX111" s="934"/>
      <c r="AY111" s="934"/>
      <c r="AZ111" s="982" t="s">
        <v>409</v>
      </c>
      <c r="BA111" s="983"/>
      <c r="BB111" s="983"/>
      <c r="BC111" s="983"/>
      <c r="BD111" s="983"/>
      <c r="BE111" s="983"/>
      <c r="BF111" s="983"/>
      <c r="BG111" s="983"/>
      <c r="BH111" s="983"/>
      <c r="BI111" s="983"/>
      <c r="BJ111" s="983"/>
      <c r="BK111" s="983"/>
      <c r="BL111" s="983"/>
      <c r="BM111" s="983"/>
      <c r="BN111" s="983"/>
      <c r="BO111" s="983"/>
      <c r="BP111" s="984"/>
      <c r="BQ111" s="952">
        <v>748281</v>
      </c>
      <c r="BR111" s="953"/>
      <c r="BS111" s="953"/>
      <c r="BT111" s="953"/>
      <c r="BU111" s="953"/>
      <c r="BV111" s="953">
        <v>737654</v>
      </c>
      <c r="BW111" s="953"/>
      <c r="BX111" s="953"/>
      <c r="BY111" s="953"/>
      <c r="BZ111" s="953"/>
      <c r="CA111" s="953">
        <v>734162</v>
      </c>
      <c r="CB111" s="953"/>
      <c r="CC111" s="953"/>
      <c r="CD111" s="953"/>
      <c r="CE111" s="953"/>
      <c r="CF111" s="947">
        <v>8</v>
      </c>
      <c r="CG111" s="948"/>
      <c r="CH111" s="948"/>
      <c r="CI111" s="948"/>
      <c r="CJ111" s="948"/>
      <c r="CK111" s="978"/>
      <c r="CL111" s="979"/>
      <c r="CM111" s="949" t="s">
        <v>410</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112</v>
      </c>
      <c r="DH111" s="953"/>
      <c r="DI111" s="953"/>
      <c r="DJ111" s="953"/>
      <c r="DK111" s="953"/>
      <c r="DL111" s="953" t="s">
        <v>112</v>
      </c>
      <c r="DM111" s="953"/>
      <c r="DN111" s="953"/>
      <c r="DO111" s="953"/>
      <c r="DP111" s="953"/>
      <c r="DQ111" s="953" t="s">
        <v>112</v>
      </c>
      <c r="DR111" s="953"/>
      <c r="DS111" s="953"/>
      <c r="DT111" s="953"/>
      <c r="DU111" s="953"/>
      <c r="DV111" s="954" t="s">
        <v>112</v>
      </c>
      <c r="DW111" s="954"/>
      <c r="DX111" s="954"/>
      <c r="DY111" s="954"/>
      <c r="DZ111" s="955"/>
    </row>
    <row r="112" spans="1:131" s="199" customFormat="1" ht="26.25" customHeight="1">
      <c r="A112" s="985" t="s">
        <v>411</v>
      </c>
      <c r="B112" s="986"/>
      <c r="C112" s="983" t="s">
        <v>412</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112</v>
      </c>
      <c r="AB112" s="992"/>
      <c r="AC112" s="992"/>
      <c r="AD112" s="992"/>
      <c r="AE112" s="993"/>
      <c r="AF112" s="994" t="s">
        <v>112</v>
      </c>
      <c r="AG112" s="992"/>
      <c r="AH112" s="992"/>
      <c r="AI112" s="992"/>
      <c r="AJ112" s="993"/>
      <c r="AK112" s="994" t="s">
        <v>112</v>
      </c>
      <c r="AL112" s="992"/>
      <c r="AM112" s="992"/>
      <c r="AN112" s="992"/>
      <c r="AO112" s="993"/>
      <c r="AP112" s="995" t="s">
        <v>112</v>
      </c>
      <c r="AQ112" s="996"/>
      <c r="AR112" s="996"/>
      <c r="AS112" s="996"/>
      <c r="AT112" s="997"/>
      <c r="AU112" s="933"/>
      <c r="AV112" s="934"/>
      <c r="AW112" s="934"/>
      <c r="AX112" s="934"/>
      <c r="AY112" s="934"/>
      <c r="AZ112" s="982" t="s">
        <v>413</v>
      </c>
      <c r="BA112" s="983"/>
      <c r="BB112" s="983"/>
      <c r="BC112" s="983"/>
      <c r="BD112" s="983"/>
      <c r="BE112" s="983"/>
      <c r="BF112" s="983"/>
      <c r="BG112" s="983"/>
      <c r="BH112" s="983"/>
      <c r="BI112" s="983"/>
      <c r="BJ112" s="983"/>
      <c r="BK112" s="983"/>
      <c r="BL112" s="983"/>
      <c r="BM112" s="983"/>
      <c r="BN112" s="983"/>
      <c r="BO112" s="983"/>
      <c r="BP112" s="984"/>
      <c r="BQ112" s="952">
        <v>10877823</v>
      </c>
      <c r="BR112" s="953"/>
      <c r="BS112" s="953"/>
      <c r="BT112" s="953"/>
      <c r="BU112" s="953"/>
      <c r="BV112" s="953">
        <v>10869081</v>
      </c>
      <c r="BW112" s="953"/>
      <c r="BX112" s="953"/>
      <c r="BY112" s="953"/>
      <c r="BZ112" s="953"/>
      <c r="CA112" s="953">
        <v>9524970</v>
      </c>
      <c r="CB112" s="953"/>
      <c r="CC112" s="953"/>
      <c r="CD112" s="953"/>
      <c r="CE112" s="953"/>
      <c r="CF112" s="947">
        <v>104.2</v>
      </c>
      <c r="CG112" s="948"/>
      <c r="CH112" s="948"/>
      <c r="CI112" s="948"/>
      <c r="CJ112" s="948"/>
      <c r="CK112" s="978"/>
      <c r="CL112" s="979"/>
      <c r="CM112" s="949" t="s">
        <v>414</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112</v>
      </c>
      <c r="DH112" s="953"/>
      <c r="DI112" s="953"/>
      <c r="DJ112" s="953"/>
      <c r="DK112" s="953"/>
      <c r="DL112" s="953" t="s">
        <v>112</v>
      </c>
      <c r="DM112" s="953"/>
      <c r="DN112" s="953"/>
      <c r="DO112" s="953"/>
      <c r="DP112" s="953"/>
      <c r="DQ112" s="953" t="s">
        <v>112</v>
      </c>
      <c r="DR112" s="953"/>
      <c r="DS112" s="953"/>
      <c r="DT112" s="953"/>
      <c r="DU112" s="953"/>
      <c r="DV112" s="954" t="s">
        <v>112</v>
      </c>
      <c r="DW112" s="954"/>
      <c r="DX112" s="954"/>
      <c r="DY112" s="954"/>
      <c r="DZ112" s="955"/>
    </row>
    <row r="113" spans="1:130" s="199" customFormat="1" ht="26.25" customHeight="1">
      <c r="A113" s="987"/>
      <c r="B113" s="988"/>
      <c r="C113" s="983" t="s">
        <v>415</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710949</v>
      </c>
      <c r="AB113" s="967"/>
      <c r="AC113" s="967"/>
      <c r="AD113" s="967"/>
      <c r="AE113" s="968"/>
      <c r="AF113" s="969">
        <v>748548</v>
      </c>
      <c r="AG113" s="967"/>
      <c r="AH113" s="967"/>
      <c r="AI113" s="967"/>
      <c r="AJ113" s="968"/>
      <c r="AK113" s="969">
        <v>729595</v>
      </c>
      <c r="AL113" s="967"/>
      <c r="AM113" s="967"/>
      <c r="AN113" s="967"/>
      <c r="AO113" s="968"/>
      <c r="AP113" s="970">
        <v>8</v>
      </c>
      <c r="AQ113" s="971"/>
      <c r="AR113" s="971"/>
      <c r="AS113" s="971"/>
      <c r="AT113" s="972"/>
      <c r="AU113" s="933"/>
      <c r="AV113" s="934"/>
      <c r="AW113" s="934"/>
      <c r="AX113" s="934"/>
      <c r="AY113" s="934"/>
      <c r="AZ113" s="982" t="s">
        <v>416</v>
      </c>
      <c r="BA113" s="983"/>
      <c r="BB113" s="983"/>
      <c r="BC113" s="983"/>
      <c r="BD113" s="983"/>
      <c r="BE113" s="983"/>
      <c r="BF113" s="983"/>
      <c r="BG113" s="983"/>
      <c r="BH113" s="983"/>
      <c r="BI113" s="983"/>
      <c r="BJ113" s="983"/>
      <c r="BK113" s="983"/>
      <c r="BL113" s="983"/>
      <c r="BM113" s="983"/>
      <c r="BN113" s="983"/>
      <c r="BO113" s="983"/>
      <c r="BP113" s="984"/>
      <c r="BQ113" s="952">
        <v>373477</v>
      </c>
      <c r="BR113" s="953"/>
      <c r="BS113" s="953"/>
      <c r="BT113" s="953"/>
      <c r="BU113" s="953"/>
      <c r="BV113" s="953">
        <v>436377</v>
      </c>
      <c r="BW113" s="953"/>
      <c r="BX113" s="953"/>
      <c r="BY113" s="953"/>
      <c r="BZ113" s="953"/>
      <c r="CA113" s="953">
        <v>511517</v>
      </c>
      <c r="CB113" s="953"/>
      <c r="CC113" s="953"/>
      <c r="CD113" s="953"/>
      <c r="CE113" s="953"/>
      <c r="CF113" s="947">
        <v>5.6</v>
      </c>
      <c r="CG113" s="948"/>
      <c r="CH113" s="948"/>
      <c r="CI113" s="948"/>
      <c r="CJ113" s="948"/>
      <c r="CK113" s="978"/>
      <c r="CL113" s="979"/>
      <c r="CM113" s="949" t="s">
        <v>417</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112</v>
      </c>
      <c r="DH113" s="992"/>
      <c r="DI113" s="992"/>
      <c r="DJ113" s="992"/>
      <c r="DK113" s="993"/>
      <c r="DL113" s="994" t="s">
        <v>112</v>
      </c>
      <c r="DM113" s="992"/>
      <c r="DN113" s="992"/>
      <c r="DO113" s="992"/>
      <c r="DP113" s="993"/>
      <c r="DQ113" s="994" t="s">
        <v>112</v>
      </c>
      <c r="DR113" s="992"/>
      <c r="DS113" s="992"/>
      <c r="DT113" s="992"/>
      <c r="DU113" s="993"/>
      <c r="DV113" s="995" t="s">
        <v>112</v>
      </c>
      <c r="DW113" s="996"/>
      <c r="DX113" s="996"/>
      <c r="DY113" s="996"/>
      <c r="DZ113" s="997"/>
    </row>
    <row r="114" spans="1:130" s="199" customFormat="1" ht="26.25" customHeight="1">
      <c r="A114" s="987"/>
      <c r="B114" s="988"/>
      <c r="C114" s="983" t="s">
        <v>418</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72006</v>
      </c>
      <c r="AB114" s="992"/>
      <c r="AC114" s="992"/>
      <c r="AD114" s="992"/>
      <c r="AE114" s="993"/>
      <c r="AF114" s="994">
        <v>65458</v>
      </c>
      <c r="AG114" s="992"/>
      <c r="AH114" s="992"/>
      <c r="AI114" s="992"/>
      <c r="AJ114" s="993"/>
      <c r="AK114" s="994">
        <v>65465</v>
      </c>
      <c r="AL114" s="992"/>
      <c r="AM114" s="992"/>
      <c r="AN114" s="992"/>
      <c r="AO114" s="993"/>
      <c r="AP114" s="995">
        <v>0.7</v>
      </c>
      <c r="AQ114" s="996"/>
      <c r="AR114" s="996"/>
      <c r="AS114" s="996"/>
      <c r="AT114" s="997"/>
      <c r="AU114" s="933"/>
      <c r="AV114" s="934"/>
      <c r="AW114" s="934"/>
      <c r="AX114" s="934"/>
      <c r="AY114" s="934"/>
      <c r="AZ114" s="982" t="s">
        <v>419</v>
      </c>
      <c r="BA114" s="983"/>
      <c r="BB114" s="983"/>
      <c r="BC114" s="983"/>
      <c r="BD114" s="983"/>
      <c r="BE114" s="983"/>
      <c r="BF114" s="983"/>
      <c r="BG114" s="983"/>
      <c r="BH114" s="983"/>
      <c r="BI114" s="983"/>
      <c r="BJ114" s="983"/>
      <c r="BK114" s="983"/>
      <c r="BL114" s="983"/>
      <c r="BM114" s="983"/>
      <c r="BN114" s="983"/>
      <c r="BO114" s="983"/>
      <c r="BP114" s="984"/>
      <c r="BQ114" s="952">
        <v>2136481</v>
      </c>
      <c r="BR114" s="953"/>
      <c r="BS114" s="953"/>
      <c r="BT114" s="953"/>
      <c r="BU114" s="953"/>
      <c r="BV114" s="953">
        <v>2223927</v>
      </c>
      <c r="BW114" s="953"/>
      <c r="BX114" s="953"/>
      <c r="BY114" s="953"/>
      <c r="BZ114" s="953"/>
      <c r="CA114" s="953">
        <v>2254674</v>
      </c>
      <c r="CB114" s="953"/>
      <c r="CC114" s="953"/>
      <c r="CD114" s="953"/>
      <c r="CE114" s="953"/>
      <c r="CF114" s="947">
        <v>24.7</v>
      </c>
      <c r="CG114" s="948"/>
      <c r="CH114" s="948"/>
      <c r="CI114" s="948"/>
      <c r="CJ114" s="948"/>
      <c r="CK114" s="978"/>
      <c r="CL114" s="979"/>
      <c r="CM114" s="949" t="s">
        <v>420</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112</v>
      </c>
      <c r="DH114" s="992"/>
      <c r="DI114" s="992"/>
      <c r="DJ114" s="992"/>
      <c r="DK114" s="993"/>
      <c r="DL114" s="994" t="s">
        <v>112</v>
      </c>
      <c r="DM114" s="992"/>
      <c r="DN114" s="992"/>
      <c r="DO114" s="992"/>
      <c r="DP114" s="993"/>
      <c r="DQ114" s="994" t="s">
        <v>112</v>
      </c>
      <c r="DR114" s="992"/>
      <c r="DS114" s="992"/>
      <c r="DT114" s="992"/>
      <c r="DU114" s="993"/>
      <c r="DV114" s="995" t="s">
        <v>112</v>
      </c>
      <c r="DW114" s="996"/>
      <c r="DX114" s="996"/>
      <c r="DY114" s="996"/>
      <c r="DZ114" s="997"/>
    </row>
    <row r="115" spans="1:130" s="199" customFormat="1" ht="26.25" customHeight="1">
      <c r="A115" s="987"/>
      <c r="B115" s="988"/>
      <c r="C115" s="983" t="s">
        <v>421</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13236</v>
      </c>
      <c r="AB115" s="967"/>
      <c r="AC115" s="967"/>
      <c r="AD115" s="967"/>
      <c r="AE115" s="968"/>
      <c r="AF115" s="969">
        <v>11910</v>
      </c>
      <c r="AG115" s="967"/>
      <c r="AH115" s="967"/>
      <c r="AI115" s="967"/>
      <c r="AJ115" s="968"/>
      <c r="AK115" s="969">
        <v>4078</v>
      </c>
      <c r="AL115" s="967"/>
      <c r="AM115" s="967"/>
      <c r="AN115" s="967"/>
      <c r="AO115" s="968"/>
      <c r="AP115" s="970">
        <v>0</v>
      </c>
      <c r="AQ115" s="971"/>
      <c r="AR115" s="971"/>
      <c r="AS115" s="971"/>
      <c r="AT115" s="972"/>
      <c r="AU115" s="933"/>
      <c r="AV115" s="934"/>
      <c r="AW115" s="934"/>
      <c r="AX115" s="934"/>
      <c r="AY115" s="934"/>
      <c r="AZ115" s="982" t="s">
        <v>422</v>
      </c>
      <c r="BA115" s="983"/>
      <c r="BB115" s="983"/>
      <c r="BC115" s="983"/>
      <c r="BD115" s="983"/>
      <c r="BE115" s="983"/>
      <c r="BF115" s="983"/>
      <c r="BG115" s="983"/>
      <c r="BH115" s="983"/>
      <c r="BI115" s="983"/>
      <c r="BJ115" s="983"/>
      <c r="BK115" s="983"/>
      <c r="BL115" s="983"/>
      <c r="BM115" s="983"/>
      <c r="BN115" s="983"/>
      <c r="BO115" s="983"/>
      <c r="BP115" s="984"/>
      <c r="BQ115" s="952" t="s">
        <v>112</v>
      </c>
      <c r="BR115" s="953"/>
      <c r="BS115" s="953"/>
      <c r="BT115" s="953"/>
      <c r="BU115" s="953"/>
      <c r="BV115" s="953" t="s">
        <v>112</v>
      </c>
      <c r="BW115" s="953"/>
      <c r="BX115" s="953"/>
      <c r="BY115" s="953"/>
      <c r="BZ115" s="953"/>
      <c r="CA115" s="953" t="s">
        <v>112</v>
      </c>
      <c r="CB115" s="953"/>
      <c r="CC115" s="953"/>
      <c r="CD115" s="953"/>
      <c r="CE115" s="953"/>
      <c r="CF115" s="947" t="s">
        <v>112</v>
      </c>
      <c r="CG115" s="948"/>
      <c r="CH115" s="948"/>
      <c r="CI115" s="948"/>
      <c r="CJ115" s="948"/>
      <c r="CK115" s="978"/>
      <c r="CL115" s="979"/>
      <c r="CM115" s="982" t="s">
        <v>423</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v>731386</v>
      </c>
      <c r="DH115" s="992"/>
      <c r="DI115" s="992"/>
      <c r="DJ115" s="992"/>
      <c r="DK115" s="993"/>
      <c r="DL115" s="994">
        <v>732671</v>
      </c>
      <c r="DM115" s="992"/>
      <c r="DN115" s="992"/>
      <c r="DO115" s="992"/>
      <c r="DP115" s="993"/>
      <c r="DQ115" s="994">
        <v>733258</v>
      </c>
      <c r="DR115" s="992"/>
      <c r="DS115" s="992"/>
      <c r="DT115" s="992"/>
      <c r="DU115" s="993"/>
      <c r="DV115" s="995">
        <v>8</v>
      </c>
      <c r="DW115" s="996"/>
      <c r="DX115" s="996"/>
      <c r="DY115" s="996"/>
      <c r="DZ115" s="997"/>
    </row>
    <row r="116" spans="1:130" s="199" customFormat="1" ht="26.25" customHeight="1">
      <c r="A116" s="989"/>
      <c r="B116" s="990"/>
      <c r="C116" s="998" t="s">
        <v>424</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112</v>
      </c>
      <c r="AB116" s="992"/>
      <c r="AC116" s="992"/>
      <c r="AD116" s="992"/>
      <c r="AE116" s="993"/>
      <c r="AF116" s="994" t="s">
        <v>112</v>
      </c>
      <c r="AG116" s="992"/>
      <c r="AH116" s="992"/>
      <c r="AI116" s="992"/>
      <c r="AJ116" s="993"/>
      <c r="AK116" s="994" t="s">
        <v>112</v>
      </c>
      <c r="AL116" s="992"/>
      <c r="AM116" s="992"/>
      <c r="AN116" s="992"/>
      <c r="AO116" s="993"/>
      <c r="AP116" s="995" t="s">
        <v>112</v>
      </c>
      <c r="AQ116" s="996"/>
      <c r="AR116" s="996"/>
      <c r="AS116" s="996"/>
      <c r="AT116" s="997"/>
      <c r="AU116" s="933"/>
      <c r="AV116" s="934"/>
      <c r="AW116" s="934"/>
      <c r="AX116" s="934"/>
      <c r="AY116" s="934"/>
      <c r="AZ116" s="1000" t="s">
        <v>425</v>
      </c>
      <c r="BA116" s="1001"/>
      <c r="BB116" s="1001"/>
      <c r="BC116" s="1001"/>
      <c r="BD116" s="1001"/>
      <c r="BE116" s="1001"/>
      <c r="BF116" s="1001"/>
      <c r="BG116" s="1001"/>
      <c r="BH116" s="1001"/>
      <c r="BI116" s="1001"/>
      <c r="BJ116" s="1001"/>
      <c r="BK116" s="1001"/>
      <c r="BL116" s="1001"/>
      <c r="BM116" s="1001"/>
      <c r="BN116" s="1001"/>
      <c r="BO116" s="1001"/>
      <c r="BP116" s="1002"/>
      <c r="BQ116" s="952" t="s">
        <v>112</v>
      </c>
      <c r="BR116" s="953"/>
      <c r="BS116" s="953"/>
      <c r="BT116" s="953"/>
      <c r="BU116" s="953"/>
      <c r="BV116" s="953" t="s">
        <v>112</v>
      </c>
      <c r="BW116" s="953"/>
      <c r="BX116" s="953"/>
      <c r="BY116" s="953"/>
      <c r="BZ116" s="953"/>
      <c r="CA116" s="953" t="s">
        <v>112</v>
      </c>
      <c r="CB116" s="953"/>
      <c r="CC116" s="953"/>
      <c r="CD116" s="953"/>
      <c r="CE116" s="953"/>
      <c r="CF116" s="947" t="s">
        <v>112</v>
      </c>
      <c r="CG116" s="948"/>
      <c r="CH116" s="948"/>
      <c r="CI116" s="948"/>
      <c r="CJ116" s="948"/>
      <c r="CK116" s="978"/>
      <c r="CL116" s="979"/>
      <c r="CM116" s="949" t="s">
        <v>426</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112</v>
      </c>
      <c r="DH116" s="992"/>
      <c r="DI116" s="992"/>
      <c r="DJ116" s="992"/>
      <c r="DK116" s="993"/>
      <c r="DL116" s="994" t="s">
        <v>112</v>
      </c>
      <c r="DM116" s="992"/>
      <c r="DN116" s="992"/>
      <c r="DO116" s="992"/>
      <c r="DP116" s="993"/>
      <c r="DQ116" s="994" t="s">
        <v>112</v>
      </c>
      <c r="DR116" s="992"/>
      <c r="DS116" s="992"/>
      <c r="DT116" s="992"/>
      <c r="DU116" s="993"/>
      <c r="DV116" s="995" t="s">
        <v>112</v>
      </c>
      <c r="DW116" s="996"/>
      <c r="DX116" s="996"/>
      <c r="DY116" s="996"/>
      <c r="DZ116" s="997"/>
    </row>
    <row r="117" spans="1:130" s="199" customFormat="1" ht="26.25" customHeight="1">
      <c r="A117" s="937" t="s">
        <v>171</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427</v>
      </c>
      <c r="Z117" s="919"/>
      <c r="AA117" s="1009">
        <v>1867380</v>
      </c>
      <c r="AB117" s="1010"/>
      <c r="AC117" s="1010"/>
      <c r="AD117" s="1010"/>
      <c r="AE117" s="1011"/>
      <c r="AF117" s="1012">
        <v>1946135</v>
      </c>
      <c r="AG117" s="1010"/>
      <c r="AH117" s="1010"/>
      <c r="AI117" s="1010"/>
      <c r="AJ117" s="1011"/>
      <c r="AK117" s="1012">
        <v>2075911</v>
      </c>
      <c r="AL117" s="1010"/>
      <c r="AM117" s="1010"/>
      <c r="AN117" s="1010"/>
      <c r="AO117" s="1011"/>
      <c r="AP117" s="1013"/>
      <c r="AQ117" s="1014"/>
      <c r="AR117" s="1014"/>
      <c r="AS117" s="1014"/>
      <c r="AT117" s="1015"/>
      <c r="AU117" s="933"/>
      <c r="AV117" s="934"/>
      <c r="AW117" s="934"/>
      <c r="AX117" s="934"/>
      <c r="AY117" s="934"/>
      <c r="AZ117" s="1000" t="s">
        <v>428</v>
      </c>
      <c r="BA117" s="1001"/>
      <c r="BB117" s="1001"/>
      <c r="BC117" s="1001"/>
      <c r="BD117" s="1001"/>
      <c r="BE117" s="1001"/>
      <c r="BF117" s="1001"/>
      <c r="BG117" s="1001"/>
      <c r="BH117" s="1001"/>
      <c r="BI117" s="1001"/>
      <c r="BJ117" s="1001"/>
      <c r="BK117" s="1001"/>
      <c r="BL117" s="1001"/>
      <c r="BM117" s="1001"/>
      <c r="BN117" s="1001"/>
      <c r="BO117" s="1001"/>
      <c r="BP117" s="1002"/>
      <c r="BQ117" s="952" t="s">
        <v>429</v>
      </c>
      <c r="BR117" s="953"/>
      <c r="BS117" s="953"/>
      <c r="BT117" s="953"/>
      <c r="BU117" s="953"/>
      <c r="BV117" s="953" t="s">
        <v>429</v>
      </c>
      <c r="BW117" s="953"/>
      <c r="BX117" s="953"/>
      <c r="BY117" s="953"/>
      <c r="BZ117" s="953"/>
      <c r="CA117" s="953" t="s">
        <v>429</v>
      </c>
      <c r="CB117" s="953"/>
      <c r="CC117" s="953"/>
      <c r="CD117" s="953"/>
      <c r="CE117" s="953"/>
      <c r="CF117" s="947" t="s">
        <v>429</v>
      </c>
      <c r="CG117" s="948"/>
      <c r="CH117" s="948"/>
      <c r="CI117" s="948"/>
      <c r="CJ117" s="948"/>
      <c r="CK117" s="978"/>
      <c r="CL117" s="979"/>
      <c r="CM117" s="949" t="s">
        <v>430</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429</v>
      </c>
      <c r="DH117" s="992"/>
      <c r="DI117" s="992"/>
      <c r="DJ117" s="992"/>
      <c r="DK117" s="993"/>
      <c r="DL117" s="994" t="s">
        <v>429</v>
      </c>
      <c r="DM117" s="992"/>
      <c r="DN117" s="992"/>
      <c r="DO117" s="992"/>
      <c r="DP117" s="993"/>
      <c r="DQ117" s="994" t="s">
        <v>429</v>
      </c>
      <c r="DR117" s="992"/>
      <c r="DS117" s="992"/>
      <c r="DT117" s="992"/>
      <c r="DU117" s="993"/>
      <c r="DV117" s="995" t="s">
        <v>429</v>
      </c>
      <c r="DW117" s="996"/>
      <c r="DX117" s="996"/>
      <c r="DY117" s="996"/>
      <c r="DZ117" s="997"/>
    </row>
    <row r="118" spans="1:130" s="199" customFormat="1" ht="26.25" customHeight="1">
      <c r="A118" s="937" t="s">
        <v>402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400</v>
      </c>
      <c r="AB118" s="918"/>
      <c r="AC118" s="918"/>
      <c r="AD118" s="918"/>
      <c r="AE118" s="919"/>
      <c r="AF118" s="917" t="s">
        <v>288</v>
      </c>
      <c r="AG118" s="918"/>
      <c r="AH118" s="918"/>
      <c r="AI118" s="918"/>
      <c r="AJ118" s="919"/>
      <c r="AK118" s="917" t="s">
        <v>287</v>
      </c>
      <c r="AL118" s="918"/>
      <c r="AM118" s="918"/>
      <c r="AN118" s="918"/>
      <c r="AO118" s="919"/>
      <c r="AP118" s="1004" t="s">
        <v>401</v>
      </c>
      <c r="AQ118" s="1005"/>
      <c r="AR118" s="1005"/>
      <c r="AS118" s="1005"/>
      <c r="AT118" s="1006"/>
      <c r="AU118" s="933"/>
      <c r="AV118" s="934"/>
      <c r="AW118" s="934"/>
      <c r="AX118" s="934"/>
      <c r="AY118" s="934"/>
      <c r="AZ118" s="1007" t="s">
        <v>431</v>
      </c>
      <c r="BA118" s="998"/>
      <c r="BB118" s="998"/>
      <c r="BC118" s="998"/>
      <c r="BD118" s="998"/>
      <c r="BE118" s="998"/>
      <c r="BF118" s="998"/>
      <c r="BG118" s="998"/>
      <c r="BH118" s="998"/>
      <c r="BI118" s="998"/>
      <c r="BJ118" s="998"/>
      <c r="BK118" s="998"/>
      <c r="BL118" s="998"/>
      <c r="BM118" s="998"/>
      <c r="BN118" s="998"/>
      <c r="BO118" s="998"/>
      <c r="BP118" s="999"/>
      <c r="BQ118" s="1030" t="s">
        <v>112</v>
      </c>
      <c r="BR118" s="1031"/>
      <c r="BS118" s="1031"/>
      <c r="BT118" s="1031"/>
      <c r="BU118" s="1031"/>
      <c r="BV118" s="1031" t="s">
        <v>112</v>
      </c>
      <c r="BW118" s="1031"/>
      <c r="BX118" s="1031"/>
      <c r="BY118" s="1031"/>
      <c r="BZ118" s="1031"/>
      <c r="CA118" s="1031" t="s">
        <v>112</v>
      </c>
      <c r="CB118" s="1031"/>
      <c r="CC118" s="1031"/>
      <c r="CD118" s="1031"/>
      <c r="CE118" s="1031"/>
      <c r="CF118" s="947" t="s">
        <v>112</v>
      </c>
      <c r="CG118" s="948"/>
      <c r="CH118" s="948"/>
      <c r="CI118" s="948"/>
      <c r="CJ118" s="948"/>
      <c r="CK118" s="978"/>
      <c r="CL118" s="979"/>
      <c r="CM118" s="949" t="s">
        <v>432</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112</v>
      </c>
      <c r="DH118" s="992"/>
      <c r="DI118" s="992"/>
      <c r="DJ118" s="992"/>
      <c r="DK118" s="993"/>
      <c r="DL118" s="994" t="s">
        <v>112</v>
      </c>
      <c r="DM118" s="992"/>
      <c r="DN118" s="992"/>
      <c r="DO118" s="992"/>
      <c r="DP118" s="993"/>
      <c r="DQ118" s="994" t="s">
        <v>112</v>
      </c>
      <c r="DR118" s="992"/>
      <c r="DS118" s="992"/>
      <c r="DT118" s="992"/>
      <c r="DU118" s="993"/>
      <c r="DV118" s="995" t="s">
        <v>112</v>
      </c>
      <c r="DW118" s="996"/>
      <c r="DX118" s="996"/>
      <c r="DY118" s="996"/>
      <c r="DZ118" s="997"/>
    </row>
    <row r="119" spans="1:130" s="199" customFormat="1" ht="26.25" customHeight="1">
      <c r="A119" s="1091" t="s">
        <v>405</v>
      </c>
      <c r="B119" s="977"/>
      <c r="C119" s="956" t="s">
        <v>406</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112</v>
      </c>
      <c r="AB119" s="925"/>
      <c r="AC119" s="925"/>
      <c r="AD119" s="925"/>
      <c r="AE119" s="926"/>
      <c r="AF119" s="927" t="s">
        <v>112</v>
      </c>
      <c r="AG119" s="925"/>
      <c r="AH119" s="925"/>
      <c r="AI119" s="925"/>
      <c r="AJ119" s="926"/>
      <c r="AK119" s="927" t="s">
        <v>112</v>
      </c>
      <c r="AL119" s="925"/>
      <c r="AM119" s="925"/>
      <c r="AN119" s="925"/>
      <c r="AO119" s="926"/>
      <c r="AP119" s="928" t="s">
        <v>112</v>
      </c>
      <c r="AQ119" s="929"/>
      <c r="AR119" s="929"/>
      <c r="AS119" s="929"/>
      <c r="AT119" s="930"/>
      <c r="AU119" s="935"/>
      <c r="AV119" s="936"/>
      <c r="AW119" s="936"/>
      <c r="AX119" s="936"/>
      <c r="AY119" s="936"/>
      <c r="AZ119" s="230" t="s">
        <v>171</v>
      </c>
      <c r="BA119" s="230"/>
      <c r="BB119" s="230"/>
      <c r="BC119" s="230"/>
      <c r="BD119" s="230"/>
      <c r="BE119" s="230"/>
      <c r="BF119" s="230"/>
      <c r="BG119" s="230"/>
      <c r="BH119" s="230"/>
      <c r="BI119" s="230"/>
      <c r="BJ119" s="230"/>
      <c r="BK119" s="230"/>
      <c r="BL119" s="230"/>
      <c r="BM119" s="230"/>
      <c r="BN119" s="230"/>
      <c r="BO119" s="1008" t="s">
        <v>433</v>
      </c>
      <c r="BP119" s="1039"/>
      <c r="BQ119" s="1030">
        <v>30161044</v>
      </c>
      <c r="BR119" s="1031"/>
      <c r="BS119" s="1031"/>
      <c r="BT119" s="1031"/>
      <c r="BU119" s="1031"/>
      <c r="BV119" s="1031">
        <v>30488407</v>
      </c>
      <c r="BW119" s="1031"/>
      <c r="BX119" s="1031"/>
      <c r="BY119" s="1031"/>
      <c r="BZ119" s="1031"/>
      <c r="CA119" s="1031">
        <v>29506586</v>
      </c>
      <c r="CB119" s="1031"/>
      <c r="CC119" s="1031"/>
      <c r="CD119" s="1031"/>
      <c r="CE119" s="1031"/>
      <c r="CF119" s="1032"/>
      <c r="CG119" s="1033"/>
      <c r="CH119" s="1033"/>
      <c r="CI119" s="1033"/>
      <c r="CJ119" s="1034"/>
      <c r="CK119" s="980"/>
      <c r="CL119" s="981"/>
      <c r="CM119" s="1035" t="s">
        <v>434</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v>16895</v>
      </c>
      <c r="DH119" s="1017"/>
      <c r="DI119" s="1017"/>
      <c r="DJ119" s="1017"/>
      <c r="DK119" s="1018"/>
      <c r="DL119" s="1016">
        <v>4983</v>
      </c>
      <c r="DM119" s="1017"/>
      <c r="DN119" s="1017"/>
      <c r="DO119" s="1017"/>
      <c r="DP119" s="1018"/>
      <c r="DQ119" s="1016">
        <v>904</v>
      </c>
      <c r="DR119" s="1017"/>
      <c r="DS119" s="1017"/>
      <c r="DT119" s="1017"/>
      <c r="DU119" s="1018"/>
      <c r="DV119" s="1019">
        <v>0</v>
      </c>
      <c r="DW119" s="1020"/>
      <c r="DX119" s="1020"/>
      <c r="DY119" s="1020"/>
      <c r="DZ119" s="1021"/>
    </row>
    <row r="120" spans="1:130" s="199" customFormat="1" ht="26.25" customHeight="1">
      <c r="A120" s="1092"/>
      <c r="B120" s="979"/>
      <c r="C120" s="949" t="s">
        <v>410</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112</v>
      </c>
      <c r="AB120" s="992"/>
      <c r="AC120" s="992"/>
      <c r="AD120" s="992"/>
      <c r="AE120" s="993"/>
      <c r="AF120" s="994" t="s">
        <v>112</v>
      </c>
      <c r="AG120" s="992"/>
      <c r="AH120" s="992"/>
      <c r="AI120" s="992"/>
      <c r="AJ120" s="993"/>
      <c r="AK120" s="994" t="s">
        <v>112</v>
      </c>
      <c r="AL120" s="992"/>
      <c r="AM120" s="992"/>
      <c r="AN120" s="992"/>
      <c r="AO120" s="993"/>
      <c r="AP120" s="995" t="s">
        <v>112</v>
      </c>
      <c r="AQ120" s="996"/>
      <c r="AR120" s="996"/>
      <c r="AS120" s="996"/>
      <c r="AT120" s="997"/>
      <c r="AU120" s="1022" t="s">
        <v>435</v>
      </c>
      <c r="AV120" s="1023"/>
      <c r="AW120" s="1023"/>
      <c r="AX120" s="1023"/>
      <c r="AY120" s="1024"/>
      <c r="AZ120" s="973" t="s">
        <v>436</v>
      </c>
      <c r="BA120" s="922"/>
      <c r="BB120" s="922"/>
      <c r="BC120" s="922"/>
      <c r="BD120" s="922"/>
      <c r="BE120" s="922"/>
      <c r="BF120" s="922"/>
      <c r="BG120" s="922"/>
      <c r="BH120" s="922"/>
      <c r="BI120" s="922"/>
      <c r="BJ120" s="922"/>
      <c r="BK120" s="922"/>
      <c r="BL120" s="922"/>
      <c r="BM120" s="922"/>
      <c r="BN120" s="922"/>
      <c r="BO120" s="922"/>
      <c r="BP120" s="923"/>
      <c r="BQ120" s="959">
        <v>9517407</v>
      </c>
      <c r="BR120" s="960"/>
      <c r="BS120" s="960"/>
      <c r="BT120" s="960"/>
      <c r="BU120" s="960"/>
      <c r="BV120" s="960">
        <v>9260120</v>
      </c>
      <c r="BW120" s="960"/>
      <c r="BX120" s="960"/>
      <c r="BY120" s="960"/>
      <c r="BZ120" s="960"/>
      <c r="CA120" s="960">
        <v>8442996</v>
      </c>
      <c r="CB120" s="960"/>
      <c r="CC120" s="960"/>
      <c r="CD120" s="960"/>
      <c r="CE120" s="960"/>
      <c r="CF120" s="974">
        <v>92.4</v>
      </c>
      <c r="CG120" s="975"/>
      <c r="CH120" s="975"/>
      <c r="CI120" s="975"/>
      <c r="CJ120" s="975"/>
      <c r="CK120" s="1040" t="s">
        <v>437</v>
      </c>
      <c r="CL120" s="1041"/>
      <c r="CM120" s="1041"/>
      <c r="CN120" s="1041"/>
      <c r="CO120" s="1042"/>
      <c r="CP120" s="1048" t="s">
        <v>384</v>
      </c>
      <c r="CQ120" s="1049"/>
      <c r="CR120" s="1049"/>
      <c r="CS120" s="1049"/>
      <c r="CT120" s="1049"/>
      <c r="CU120" s="1049"/>
      <c r="CV120" s="1049"/>
      <c r="CW120" s="1049"/>
      <c r="CX120" s="1049"/>
      <c r="CY120" s="1049"/>
      <c r="CZ120" s="1049"/>
      <c r="DA120" s="1049"/>
      <c r="DB120" s="1049"/>
      <c r="DC120" s="1049"/>
      <c r="DD120" s="1049"/>
      <c r="DE120" s="1049"/>
      <c r="DF120" s="1050"/>
      <c r="DG120" s="959">
        <v>4564166</v>
      </c>
      <c r="DH120" s="960"/>
      <c r="DI120" s="960"/>
      <c r="DJ120" s="960"/>
      <c r="DK120" s="960"/>
      <c r="DL120" s="960">
        <v>4323136</v>
      </c>
      <c r="DM120" s="960"/>
      <c r="DN120" s="960"/>
      <c r="DO120" s="960"/>
      <c r="DP120" s="960"/>
      <c r="DQ120" s="960">
        <v>4075600</v>
      </c>
      <c r="DR120" s="960"/>
      <c r="DS120" s="960"/>
      <c r="DT120" s="960"/>
      <c r="DU120" s="960"/>
      <c r="DV120" s="961">
        <v>44.6</v>
      </c>
      <c r="DW120" s="961"/>
      <c r="DX120" s="961"/>
      <c r="DY120" s="961"/>
      <c r="DZ120" s="962"/>
    </row>
    <row r="121" spans="1:130" s="199" customFormat="1" ht="26.25" customHeight="1">
      <c r="A121" s="1092"/>
      <c r="B121" s="979"/>
      <c r="C121" s="1000" t="s">
        <v>438</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v>1306</v>
      </c>
      <c r="AB121" s="992"/>
      <c r="AC121" s="992"/>
      <c r="AD121" s="992"/>
      <c r="AE121" s="993"/>
      <c r="AF121" s="994" t="s">
        <v>112</v>
      </c>
      <c r="AG121" s="992"/>
      <c r="AH121" s="992"/>
      <c r="AI121" s="992"/>
      <c r="AJ121" s="993"/>
      <c r="AK121" s="994" t="s">
        <v>112</v>
      </c>
      <c r="AL121" s="992"/>
      <c r="AM121" s="992"/>
      <c r="AN121" s="992"/>
      <c r="AO121" s="993"/>
      <c r="AP121" s="995" t="s">
        <v>112</v>
      </c>
      <c r="AQ121" s="996"/>
      <c r="AR121" s="996"/>
      <c r="AS121" s="996"/>
      <c r="AT121" s="997"/>
      <c r="AU121" s="1025"/>
      <c r="AV121" s="1026"/>
      <c r="AW121" s="1026"/>
      <c r="AX121" s="1026"/>
      <c r="AY121" s="1027"/>
      <c r="AZ121" s="982" t="s">
        <v>439</v>
      </c>
      <c r="BA121" s="983"/>
      <c r="BB121" s="983"/>
      <c r="BC121" s="983"/>
      <c r="BD121" s="983"/>
      <c r="BE121" s="983"/>
      <c r="BF121" s="983"/>
      <c r="BG121" s="983"/>
      <c r="BH121" s="983"/>
      <c r="BI121" s="983"/>
      <c r="BJ121" s="983"/>
      <c r="BK121" s="983"/>
      <c r="BL121" s="983"/>
      <c r="BM121" s="983"/>
      <c r="BN121" s="983"/>
      <c r="BO121" s="983"/>
      <c r="BP121" s="984"/>
      <c r="BQ121" s="952">
        <v>95048</v>
      </c>
      <c r="BR121" s="953"/>
      <c r="BS121" s="953"/>
      <c r="BT121" s="953"/>
      <c r="BU121" s="953"/>
      <c r="BV121" s="953">
        <v>72511</v>
      </c>
      <c r="BW121" s="953"/>
      <c r="BX121" s="953"/>
      <c r="BY121" s="953"/>
      <c r="BZ121" s="953"/>
      <c r="CA121" s="953">
        <v>58060</v>
      </c>
      <c r="CB121" s="953"/>
      <c r="CC121" s="953"/>
      <c r="CD121" s="953"/>
      <c r="CE121" s="953"/>
      <c r="CF121" s="947">
        <v>0.6</v>
      </c>
      <c r="CG121" s="948"/>
      <c r="CH121" s="948"/>
      <c r="CI121" s="948"/>
      <c r="CJ121" s="948"/>
      <c r="CK121" s="1043"/>
      <c r="CL121" s="1044"/>
      <c r="CM121" s="1044"/>
      <c r="CN121" s="1044"/>
      <c r="CO121" s="1045"/>
      <c r="CP121" s="1053" t="s">
        <v>385</v>
      </c>
      <c r="CQ121" s="1054"/>
      <c r="CR121" s="1054"/>
      <c r="CS121" s="1054"/>
      <c r="CT121" s="1054"/>
      <c r="CU121" s="1054"/>
      <c r="CV121" s="1054"/>
      <c r="CW121" s="1054"/>
      <c r="CX121" s="1054"/>
      <c r="CY121" s="1054"/>
      <c r="CZ121" s="1054"/>
      <c r="DA121" s="1054"/>
      <c r="DB121" s="1054"/>
      <c r="DC121" s="1054"/>
      <c r="DD121" s="1054"/>
      <c r="DE121" s="1054"/>
      <c r="DF121" s="1055"/>
      <c r="DG121" s="952">
        <v>2903633</v>
      </c>
      <c r="DH121" s="953"/>
      <c r="DI121" s="953"/>
      <c r="DJ121" s="953"/>
      <c r="DK121" s="953"/>
      <c r="DL121" s="953">
        <v>2967639</v>
      </c>
      <c r="DM121" s="953"/>
      <c r="DN121" s="953"/>
      <c r="DO121" s="953"/>
      <c r="DP121" s="953"/>
      <c r="DQ121" s="953">
        <v>2827603</v>
      </c>
      <c r="DR121" s="953"/>
      <c r="DS121" s="953"/>
      <c r="DT121" s="953"/>
      <c r="DU121" s="953"/>
      <c r="DV121" s="954">
        <v>30.9</v>
      </c>
      <c r="DW121" s="954"/>
      <c r="DX121" s="954"/>
      <c r="DY121" s="954"/>
      <c r="DZ121" s="955"/>
    </row>
    <row r="122" spans="1:130" s="199" customFormat="1" ht="26.25" customHeight="1">
      <c r="A122" s="1092"/>
      <c r="B122" s="979"/>
      <c r="C122" s="949" t="s">
        <v>420</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112</v>
      </c>
      <c r="AB122" s="992"/>
      <c r="AC122" s="992"/>
      <c r="AD122" s="992"/>
      <c r="AE122" s="993"/>
      <c r="AF122" s="994" t="s">
        <v>112</v>
      </c>
      <c r="AG122" s="992"/>
      <c r="AH122" s="992"/>
      <c r="AI122" s="992"/>
      <c r="AJ122" s="993"/>
      <c r="AK122" s="994" t="s">
        <v>112</v>
      </c>
      <c r="AL122" s="992"/>
      <c r="AM122" s="992"/>
      <c r="AN122" s="992"/>
      <c r="AO122" s="993"/>
      <c r="AP122" s="995" t="s">
        <v>112</v>
      </c>
      <c r="AQ122" s="996"/>
      <c r="AR122" s="996"/>
      <c r="AS122" s="996"/>
      <c r="AT122" s="997"/>
      <c r="AU122" s="1025"/>
      <c r="AV122" s="1026"/>
      <c r="AW122" s="1026"/>
      <c r="AX122" s="1026"/>
      <c r="AY122" s="1027"/>
      <c r="AZ122" s="1007" t="s">
        <v>440</v>
      </c>
      <c r="BA122" s="998"/>
      <c r="BB122" s="998"/>
      <c r="BC122" s="998"/>
      <c r="BD122" s="998"/>
      <c r="BE122" s="998"/>
      <c r="BF122" s="998"/>
      <c r="BG122" s="998"/>
      <c r="BH122" s="998"/>
      <c r="BI122" s="998"/>
      <c r="BJ122" s="998"/>
      <c r="BK122" s="998"/>
      <c r="BL122" s="998"/>
      <c r="BM122" s="998"/>
      <c r="BN122" s="998"/>
      <c r="BO122" s="998"/>
      <c r="BP122" s="999"/>
      <c r="BQ122" s="1030">
        <v>18592219</v>
      </c>
      <c r="BR122" s="1031"/>
      <c r="BS122" s="1031"/>
      <c r="BT122" s="1031"/>
      <c r="BU122" s="1031"/>
      <c r="BV122" s="1031">
        <v>18491307</v>
      </c>
      <c r="BW122" s="1031"/>
      <c r="BX122" s="1031"/>
      <c r="BY122" s="1031"/>
      <c r="BZ122" s="1031"/>
      <c r="CA122" s="1031">
        <v>18459143</v>
      </c>
      <c r="CB122" s="1031"/>
      <c r="CC122" s="1031"/>
      <c r="CD122" s="1031"/>
      <c r="CE122" s="1031"/>
      <c r="CF122" s="1051">
        <v>201.9</v>
      </c>
      <c r="CG122" s="1052"/>
      <c r="CH122" s="1052"/>
      <c r="CI122" s="1052"/>
      <c r="CJ122" s="1052"/>
      <c r="CK122" s="1043"/>
      <c r="CL122" s="1044"/>
      <c r="CM122" s="1044"/>
      <c r="CN122" s="1044"/>
      <c r="CO122" s="1045"/>
      <c r="CP122" s="1053" t="s">
        <v>383</v>
      </c>
      <c r="CQ122" s="1054"/>
      <c r="CR122" s="1054"/>
      <c r="CS122" s="1054"/>
      <c r="CT122" s="1054"/>
      <c r="CU122" s="1054"/>
      <c r="CV122" s="1054"/>
      <c r="CW122" s="1054"/>
      <c r="CX122" s="1054"/>
      <c r="CY122" s="1054"/>
      <c r="CZ122" s="1054"/>
      <c r="DA122" s="1054"/>
      <c r="DB122" s="1054"/>
      <c r="DC122" s="1054"/>
      <c r="DD122" s="1054"/>
      <c r="DE122" s="1054"/>
      <c r="DF122" s="1055"/>
      <c r="DG122" s="952">
        <v>1066564</v>
      </c>
      <c r="DH122" s="953"/>
      <c r="DI122" s="953"/>
      <c r="DJ122" s="953"/>
      <c r="DK122" s="953"/>
      <c r="DL122" s="953">
        <v>1317843</v>
      </c>
      <c r="DM122" s="953"/>
      <c r="DN122" s="953"/>
      <c r="DO122" s="953"/>
      <c r="DP122" s="953"/>
      <c r="DQ122" s="953">
        <v>2583051</v>
      </c>
      <c r="DR122" s="953"/>
      <c r="DS122" s="953"/>
      <c r="DT122" s="953"/>
      <c r="DU122" s="953"/>
      <c r="DV122" s="954">
        <v>28.3</v>
      </c>
      <c r="DW122" s="954"/>
      <c r="DX122" s="954"/>
      <c r="DY122" s="954"/>
      <c r="DZ122" s="955"/>
    </row>
    <row r="123" spans="1:130" s="199" customFormat="1" ht="26.25" customHeight="1">
      <c r="A123" s="1092"/>
      <c r="B123" s="979"/>
      <c r="C123" s="949" t="s">
        <v>426</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112</v>
      </c>
      <c r="AB123" s="992"/>
      <c r="AC123" s="992"/>
      <c r="AD123" s="992"/>
      <c r="AE123" s="993"/>
      <c r="AF123" s="994" t="s">
        <v>112</v>
      </c>
      <c r="AG123" s="992"/>
      <c r="AH123" s="992"/>
      <c r="AI123" s="992"/>
      <c r="AJ123" s="993"/>
      <c r="AK123" s="994" t="s">
        <v>112</v>
      </c>
      <c r="AL123" s="992"/>
      <c r="AM123" s="992"/>
      <c r="AN123" s="992"/>
      <c r="AO123" s="993"/>
      <c r="AP123" s="995" t="s">
        <v>112</v>
      </c>
      <c r="AQ123" s="996"/>
      <c r="AR123" s="996"/>
      <c r="AS123" s="996"/>
      <c r="AT123" s="997"/>
      <c r="AU123" s="1028"/>
      <c r="AV123" s="1029"/>
      <c r="AW123" s="1029"/>
      <c r="AX123" s="1029"/>
      <c r="AY123" s="1029"/>
      <c r="AZ123" s="230" t="s">
        <v>171</v>
      </c>
      <c r="BA123" s="230"/>
      <c r="BB123" s="230"/>
      <c r="BC123" s="230"/>
      <c r="BD123" s="230"/>
      <c r="BE123" s="230"/>
      <c r="BF123" s="230"/>
      <c r="BG123" s="230"/>
      <c r="BH123" s="230"/>
      <c r="BI123" s="230"/>
      <c r="BJ123" s="230"/>
      <c r="BK123" s="230"/>
      <c r="BL123" s="230"/>
      <c r="BM123" s="230"/>
      <c r="BN123" s="230"/>
      <c r="BO123" s="1008" t="s">
        <v>441</v>
      </c>
      <c r="BP123" s="1039"/>
      <c r="BQ123" s="1098">
        <v>28204674</v>
      </c>
      <c r="BR123" s="1099"/>
      <c r="BS123" s="1099"/>
      <c r="BT123" s="1099"/>
      <c r="BU123" s="1099"/>
      <c r="BV123" s="1099">
        <v>27823938</v>
      </c>
      <c r="BW123" s="1099"/>
      <c r="BX123" s="1099"/>
      <c r="BY123" s="1099"/>
      <c r="BZ123" s="1099"/>
      <c r="CA123" s="1099">
        <v>26960199</v>
      </c>
      <c r="CB123" s="1099"/>
      <c r="CC123" s="1099"/>
      <c r="CD123" s="1099"/>
      <c r="CE123" s="1099"/>
      <c r="CF123" s="1032"/>
      <c r="CG123" s="1033"/>
      <c r="CH123" s="1033"/>
      <c r="CI123" s="1033"/>
      <c r="CJ123" s="1034"/>
      <c r="CK123" s="1043"/>
      <c r="CL123" s="1044"/>
      <c r="CM123" s="1044"/>
      <c r="CN123" s="1044"/>
      <c r="CO123" s="1045"/>
      <c r="CP123" s="1053" t="s">
        <v>381</v>
      </c>
      <c r="CQ123" s="1054"/>
      <c r="CR123" s="1054"/>
      <c r="CS123" s="1054"/>
      <c r="CT123" s="1054"/>
      <c r="CU123" s="1054"/>
      <c r="CV123" s="1054"/>
      <c r="CW123" s="1054"/>
      <c r="CX123" s="1054"/>
      <c r="CY123" s="1054"/>
      <c r="CZ123" s="1054"/>
      <c r="DA123" s="1054"/>
      <c r="DB123" s="1054"/>
      <c r="DC123" s="1054"/>
      <c r="DD123" s="1054"/>
      <c r="DE123" s="1054"/>
      <c r="DF123" s="1055"/>
      <c r="DG123" s="991">
        <v>49646</v>
      </c>
      <c r="DH123" s="992"/>
      <c r="DI123" s="992"/>
      <c r="DJ123" s="992"/>
      <c r="DK123" s="993"/>
      <c r="DL123" s="994">
        <v>44095</v>
      </c>
      <c r="DM123" s="992"/>
      <c r="DN123" s="992"/>
      <c r="DO123" s="992"/>
      <c r="DP123" s="993"/>
      <c r="DQ123" s="994">
        <v>38716</v>
      </c>
      <c r="DR123" s="992"/>
      <c r="DS123" s="992"/>
      <c r="DT123" s="992"/>
      <c r="DU123" s="993"/>
      <c r="DV123" s="995">
        <v>0.4</v>
      </c>
      <c r="DW123" s="996"/>
      <c r="DX123" s="996"/>
      <c r="DY123" s="996"/>
      <c r="DZ123" s="997"/>
    </row>
    <row r="124" spans="1:130" s="199" customFormat="1" ht="26.25" customHeight="1" thickBot="1">
      <c r="A124" s="1092"/>
      <c r="B124" s="979"/>
      <c r="C124" s="949" t="s">
        <v>430</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112</v>
      </c>
      <c r="AB124" s="992"/>
      <c r="AC124" s="992"/>
      <c r="AD124" s="992"/>
      <c r="AE124" s="993"/>
      <c r="AF124" s="994" t="s">
        <v>112</v>
      </c>
      <c r="AG124" s="992"/>
      <c r="AH124" s="992"/>
      <c r="AI124" s="992"/>
      <c r="AJ124" s="993"/>
      <c r="AK124" s="994" t="s">
        <v>112</v>
      </c>
      <c r="AL124" s="992"/>
      <c r="AM124" s="992"/>
      <c r="AN124" s="992"/>
      <c r="AO124" s="993"/>
      <c r="AP124" s="995" t="s">
        <v>112</v>
      </c>
      <c r="AQ124" s="996"/>
      <c r="AR124" s="996"/>
      <c r="AS124" s="996"/>
      <c r="AT124" s="997"/>
      <c r="AU124" s="1094" t="s">
        <v>442</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v>20.9</v>
      </c>
      <c r="BR124" s="1061"/>
      <c r="BS124" s="1061"/>
      <c r="BT124" s="1061"/>
      <c r="BU124" s="1061"/>
      <c r="BV124" s="1061">
        <v>28.6</v>
      </c>
      <c r="BW124" s="1061"/>
      <c r="BX124" s="1061"/>
      <c r="BY124" s="1061"/>
      <c r="BZ124" s="1061"/>
      <c r="CA124" s="1061">
        <v>27.8</v>
      </c>
      <c r="CB124" s="1061"/>
      <c r="CC124" s="1061"/>
      <c r="CD124" s="1061"/>
      <c r="CE124" s="1061"/>
      <c r="CF124" s="1062"/>
      <c r="CG124" s="1063"/>
      <c r="CH124" s="1063"/>
      <c r="CI124" s="1063"/>
      <c r="CJ124" s="1064"/>
      <c r="CK124" s="1046"/>
      <c r="CL124" s="1046"/>
      <c r="CM124" s="1046"/>
      <c r="CN124" s="1046"/>
      <c r="CO124" s="1047"/>
      <c r="CP124" s="1053" t="s">
        <v>443</v>
      </c>
      <c r="CQ124" s="1054"/>
      <c r="CR124" s="1054"/>
      <c r="CS124" s="1054"/>
      <c r="CT124" s="1054"/>
      <c r="CU124" s="1054"/>
      <c r="CV124" s="1054"/>
      <c r="CW124" s="1054"/>
      <c r="CX124" s="1054"/>
      <c r="CY124" s="1054"/>
      <c r="CZ124" s="1054"/>
      <c r="DA124" s="1054"/>
      <c r="DB124" s="1054"/>
      <c r="DC124" s="1054"/>
      <c r="DD124" s="1054"/>
      <c r="DE124" s="1054"/>
      <c r="DF124" s="1055"/>
      <c r="DG124" s="1038">
        <v>2293814</v>
      </c>
      <c r="DH124" s="1017"/>
      <c r="DI124" s="1017"/>
      <c r="DJ124" s="1017"/>
      <c r="DK124" s="1018"/>
      <c r="DL124" s="1016">
        <v>2216368</v>
      </c>
      <c r="DM124" s="1017"/>
      <c r="DN124" s="1017"/>
      <c r="DO124" s="1017"/>
      <c r="DP124" s="1018"/>
      <c r="DQ124" s="1016" t="s">
        <v>112</v>
      </c>
      <c r="DR124" s="1017"/>
      <c r="DS124" s="1017"/>
      <c r="DT124" s="1017"/>
      <c r="DU124" s="1018"/>
      <c r="DV124" s="1019" t="s">
        <v>112</v>
      </c>
      <c r="DW124" s="1020"/>
      <c r="DX124" s="1020"/>
      <c r="DY124" s="1020"/>
      <c r="DZ124" s="1021"/>
    </row>
    <row r="125" spans="1:130" s="199" customFormat="1" ht="26.25" customHeight="1">
      <c r="A125" s="1092"/>
      <c r="B125" s="979"/>
      <c r="C125" s="949" t="s">
        <v>432</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112</v>
      </c>
      <c r="AB125" s="992"/>
      <c r="AC125" s="992"/>
      <c r="AD125" s="992"/>
      <c r="AE125" s="993"/>
      <c r="AF125" s="994" t="s">
        <v>112</v>
      </c>
      <c r="AG125" s="992"/>
      <c r="AH125" s="992"/>
      <c r="AI125" s="992"/>
      <c r="AJ125" s="993"/>
      <c r="AK125" s="994" t="s">
        <v>112</v>
      </c>
      <c r="AL125" s="992"/>
      <c r="AM125" s="992"/>
      <c r="AN125" s="992"/>
      <c r="AO125" s="993"/>
      <c r="AP125" s="995" t="s">
        <v>112</v>
      </c>
      <c r="AQ125" s="996"/>
      <c r="AR125" s="996"/>
      <c r="AS125" s="996"/>
      <c r="AT125" s="99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6" t="s">
        <v>444</v>
      </c>
      <c r="CL125" s="1041"/>
      <c r="CM125" s="1041"/>
      <c r="CN125" s="1041"/>
      <c r="CO125" s="1042"/>
      <c r="CP125" s="973" t="s">
        <v>445</v>
      </c>
      <c r="CQ125" s="922"/>
      <c r="CR125" s="922"/>
      <c r="CS125" s="922"/>
      <c r="CT125" s="922"/>
      <c r="CU125" s="922"/>
      <c r="CV125" s="922"/>
      <c r="CW125" s="922"/>
      <c r="CX125" s="922"/>
      <c r="CY125" s="922"/>
      <c r="CZ125" s="922"/>
      <c r="DA125" s="922"/>
      <c r="DB125" s="922"/>
      <c r="DC125" s="922"/>
      <c r="DD125" s="922"/>
      <c r="DE125" s="922"/>
      <c r="DF125" s="923"/>
      <c r="DG125" s="959" t="s">
        <v>112</v>
      </c>
      <c r="DH125" s="960"/>
      <c r="DI125" s="960"/>
      <c r="DJ125" s="960"/>
      <c r="DK125" s="960"/>
      <c r="DL125" s="960" t="s">
        <v>112</v>
      </c>
      <c r="DM125" s="960"/>
      <c r="DN125" s="960"/>
      <c r="DO125" s="960"/>
      <c r="DP125" s="960"/>
      <c r="DQ125" s="960" t="s">
        <v>112</v>
      </c>
      <c r="DR125" s="960"/>
      <c r="DS125" s="960"/>
      <c r="DT125" s="960"/>
      <c r="DU125" s="960"/>
      <c r="DV125" s="961" t="s">
        <v>112</v>
      </c>
      <c r="DW125" s="961"/>
      <c r="DX125" s="961"/>
      <c r="DY125" s="961"/>
      <c r="DZ125" s="962"/>
    </row>
    <row r="126" spans="1:130" s="199" customFormat="1" ht="26.25" customHeight="1" thickBot="1">
      <c r="A126" s="1092"/>
      <c r="B126" s="979"/>
      <c r="C126" s="949" t="s">
        <v>434</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v>11612</v>
      </c>
      <c r="AB126" s="992"/>
      <c r="AC126" s="992"/>
      <c r="AD126" s="992"/>
      <c r="AE126" s="993"/>
      <c r="AF126" s="994">
        <v>11612</v>
      </c>
      <c r="AG126" s="992"/>
      <c r="AH126" s="992"/>
      <c r="AI126" s="992"/>
      <c r="AJ126" s="993"/>
      <c r="AK126" s="994">
        <v>3871</v>
      </c>
      <c r="AL126" s="992"/>
      <c r="AM126" s="992"/>
      <c r="AN126" s="992"/>
      <c r="AO126" s="993"/>
      <c r="AP126" s="995">
        <v>0</v>
      </c>
      <c r="AQ126" s="996"/>
      <c r="AR126" s="996"/>
      <c r="AS126" s="996"/>
      <c r="AT126" s="99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7"/>
      <c r="CL126" s="1044"/>
      <c r="CM126" s="1044"/>
      <c r="CN126" s="1044"/>
      <c r="CO126" s="1045"/>
      <c r="CP126" s="982" t="s">
        <v>446</v>
      </c>
      <c r="CQ126" s="983"/>
      <c r="CR126" s="983"/>
      <c r="CS126" s="983"/>
      <c r="CT126" s="983"/>
      <c r="CU126" s="983"/>
      <c r="CV126" s="983"/>
      <c r="CW126" s="983"/>
      <c r="CX126" s="983"/>
      <c r="CY126" s="983"/>
      <c r="CZ126" s="983"/>
      <c r="DA126" s="983"/>
      <c r="DB126" s="983"/>
      <c r="DC126" s="983"/>
      <c r="DD126" s="983"/>
      <c r="DE126" s="983"/>
      <c r="DF126" s="984"/>
      <c r="DG126" s="952" t="s">
        <v>112</v>
      </c>
      <c r="DH126" s="953"/>
      <c r="DI126" s="953"/>
      <c r="DJ126" s="953"/>
      <c r="DK126" s="953"/>
      <c r="DL126" s="953" t="s">
        <v>112</v>
      </c>
      <c r="DM126" s="953"/>
      <c r="DN126" s="953"/>
      <c r="DO126" s="953"/>
      <c r="DP126" s="953"/>
      <c r="DQ126" s="953" t="s">
        <v>112</v>
      </c>
      <c r="DR126" s="953"/>
      <c r="DS126" s="953"/>
      <c r="DT126" s="953"/>
      <c r="DU126" s="953"/>
      <c r="DV126" s="954" t="s">
        <v>112</v>
      </c>
      <c r="DW126" s="954"/>
      <c r="DX126" s="954"/>
      <c r="DY126" s="954"/>
      <c r="DZ126" s="955"/>
    </row>
    <row r="127" spans="1:130" s="199" customFormat="1" ht="26.25" customHeight="1">
      <c r="A127" s="1093"/>
      <c r="B127" s="981"/>
      <c r="C127" s="1035" t="s">
        <v>447</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v>318</v>
      </c>
      <c r="AB127" s="992"/>
      <c r="AC127" s="992"/>
      <c r="AD127" s="992"/>
      <c r="AE127" s="993"/>
      <c r="AF127" s="994">
        <v>298</v>
      </c>
      <c r="AG127" s="992"/>
      <c r="AH127" s="992"/>
      <c r="AI127" s="992"/>
      <c r="AJ127" s="993"/>
      <c r="AK127" s="994">
        <v>207</v>
      </c>
      <c r="AL127" s="992"/>
      <c r="AM127" s="992"/>
      <c r="AN127" s="992"/>
      <c r="AO127" s="993"/>
      <c r="AP127" s="995">
        <v>0</v>
      </c>
      <c r="AQ127" s="996"/>
      <c r="AR127" s="996"/>
      <c r="AS127" s="996"/>
      <c r="AT127" s="997"/>
      <c r="AU127" s="235"/>
      <c r="AV127" s="235"/>
      <c r="AW127" s="235"/>
      <c r="AX127" s="1065" t="s">
        <v>448</v>
      </c>
      <c r="AY127" s="1066"/>
      <c r="AZ127" s="1066"/>
      <c r="BA127" s="1066"/>
      <c r="BB127" s="1066"/>
      <c r="BC127" s="1066"/>
      <c r="BD127" s="1066"/>
      <c r="BE127" s="1067"/>
      <c r="BF127" s="1068" t="s">
        <v>449</v>
      </c>
      <c r="BG127" s="1066"/>
      <c r="BH127" s="1066"/>
      <c r="BI127" s="1066"/>
      <c r="BJ127" s="1066"/>
      <c r="BK127" s="1066"/>
      <c r="BL127" s="1067"/>
      <c r="BM127" s="1068" t="s">
        <v>450</v>
      </c>
      <c r="BN127" s="1066"/>
      <c r="BO127" s="1066"/>
      <c r="BP127" s="1066"/>
      <c r="BQ127" s="1066"/>
      <c r="BR127" s="1066"/>
      <c r="BS127" s="1067"/>
      <c r="BT127" s="1068" t="s">
        <v>451</v>
      </c>
      <c r="BU127" s="1066"/>
      <c r="BV127" s="1066"/>
      <c r="BW127" s="1066"/>
      <c r="BX127" s="1066"/>
      <c r="BY127" s="1066"/>
      <c r="BZ127" s="1090"/>
      <c r="CA127" s="235"/>
      <c r="CB127" s="235"/>
      <c r="CC127" s="235"/>
      <c r="CD127" s="236"/>
      <c r="CE127" s="236"/>
      <c r="CF127" s="236"/>
      <c r="CG127" s="233"/>
      <c r="CH127" s="233"/>
      <c r="CI127" s="233"/>
      <c r="CJ127" s="234"/>
      <c r="CK127" s="1057"/>
      <c r="CL127" s="1044"/>
      <c r="CM127" s="1044"/>
      <c r="CN127" s="1044"/>
      <c r="CO127" s="1045"/>
      <c r="CP127" s="982" t="s">
        <v>452</v>
      </c>
      <c r="CQ127" s="983"/>
      <c r="CR127" s="983"/>
      <c r="CS127" s="983"/>
      <c r="CT127" s="983"/>
      <c r="CU127" s="983"/>
      <c r="CV127" s="983"/>
      <c r="CW127" s="983"/>
      <c r="CX127" s="983"/>
      <c r="CY127" s="983"/>
      <c r="CZ127" s="983"/>
      <c r="DA127" s="983"/>
      <c r="DB127" s="983"/>
      <c r="DC127" s="983"/>
      <c r="DD127" s="983"/>
      <c r="DE127" s="983"/>
      <c r="DF127" s="984"/>
      <c r="DG127" s="952" t="s">
        <v>112</v>
      </c>
      <c r="DH127" s="953"/>
      <c r="DI127" s="953"/>
      <c r="DJ127" s="953"/>
      <c r="DK127" s="953"/>
      <c r="DL127" s="953" t="s">
        <v>112</v>
      </c>
      <c r="DM127" s="953"/>
      <c r="DN127" s="953"/>
      <c r="DO127" s="953"/>
      <c r="DP127" s="953"/>
      <c r="DQ127" s="953" t="s">
        <v>112</v>
      </c>
      <c r="DR127" s="953"/>
      <c r="DS127" s="953"/>
      <c r="DT127" s="953"/>
      <c r="DU127" s="953"/>
      <c r="DV127" s="954" t="s">
        <v>112</v>
      </c>
      <c r="DW127" s="954"/>
      <c r="DX127" s="954"/>
      <c r="DY127" s="954"/>
      <c r="DZ127" s="955"/>
    </row>
    <row r="128" spans="1:130" s="199" customFormat="1" ht="26.25" customHeight="1" thickBot="1">
      <c r="A128" s="1076" t="s">
        <v>453</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454</v>
      </c>
      <c r="X128" s="1078"/>
      <c r="Y128" s="1078"/>
      <c r="Z128" s="1079"/>
      <c r="AA128" s="1080">
        <v>27542</v>
      </c>
      <c r="AB128" s="1081"/>
      <c r="AC128" s="1081"/>
      <c r="AD128" s="1081"/>
      <c r="AE128" s="1082"/>
      <c r="AF128" s="1083">
        <v>26259</v>
      </c>
      <c r="AG128" s="1081"/>
      <c r="AH128" s="1081"/>
      <c r="AI128" s="1081"/>
      <c r="AJ128" s="1082"/>
      <c r="AK128" s="1083">
        <v>19031</v>
      </c>
      <c r="AL128" s="1081"/>
      <c r="AM128" s="1081"/>
      <c r="AN128" s="1081"/>
      <c r="AO128" s="1082"/>
      <c r="AP128" s="1084"/>
      <c r="AQ128" s="1085"/>
      <c r="AR128" s="1085"/>
      <c r="AS128" s="1085"/>
      <c r="AT128" s="1086"/>
      <c r="AU128" s="235"/>
      <c r="AV128" s="235"/>
      <c r="AW128" s="235"/>
      <c r="AX128" s="921" t="s">
        <v>455</v>
      </c>
      <c r="AY128" s="922"/>
      <c r="AZ128" s="922"/>
      <c r="BA128" s="922"/>
      <c r="BB128" s="922"/>
      <c r="BC128" s="922"/>
      <c r="BD128" s="922"/>
      <c r="BE128" s="923"/>
      <c r="BF128" s="1087" t="s">
        <v>112</v>
      </c>
      <c r="BG128" s="1088"/>
      <c r="BH128" s="1088"/>
      <c r="BI128" s="1088"/>
      <c r="BJ128" s="1088"/>
      <c r="BK128" s="1088"/>
      <c r="BL128" s="1089"/>
      <c r="BM128" s="1087">
        <v>13.23</v>
      </c>
      <c r="BN128" s="1088"/>
      <c r="BO128" s="1088"/>
      <c r="BP128" s="1088"/>
      <c r="BQ128" s="1088"/>
      <c r="BR128" s="1088"/>
      <c r="BS128" s="1089"/>
      <c r="BT128" s="1087">
        <v>20</v>
      </c>
      <c r="BU128" s="1088"/>
      <c r="BV128" s="1088"/>
      <c r="BW128" s="1088"/>
      <c r="BX128" s="1088"/>
      <c r="BY128" s="1088"/>
      <c r="BZ128" s="1112"/>
      <c r="CA128" s="236"/>
      <c r="CB128" s="236"/>
      <c r="CC128" s="236"/>
      <c r="CD128" s="236"/>
      <c r="CE128" s="236"/>
      <c r="CF128" s="236"/>
      <c r="CG128" s="233"/>
      <c r="CH128" s="233"/>
      <c r="CI128" s="233"/>
      <c r="CJ128" s="234"/>
      <c r="CK128" s="1058"/>
      <c r="CL128" s="1059"/>
      <c r="CM128" s="1059"/>
      <c r="CN128" s="1059"/>
      <c r="CO128" s="1060"/>
      <c r="CP128" s="1069" t="s">
        <v>456</v>
      </c>
      <c r="CQ128" s="1070"/>
      <c r="CR128" s="1070"/>
      <c r="CS128" s="1070"/>
      <c r="CT128" s="1070"/>
      <c r="CU128" s="1070"/>
      <c r="CV128" s="1070"/>
      <c r="CW128" s="1070"/>
      <c r="CX128" s="1070"/>
      <c r="CY128" s="1070"/>
      <c r="CZ128" s="1070"/>
      <c r="DA128" s="1070"/>
      <c r="DB128" s="1070"/>
      <c r="DC128" s="1070"/>
      <c r="DD128" s="1070"/>
      <c r="DE128" s="1070"/>
      <c r="DF128" s="1071"/>
      <c r="DG128" s="1072" t="s">
        <v>112</v>
      </c>
      <c r="DH128" s="1073"/>
      <c r="DI128" s="1073"/>
      <c r="DJ128" s="1073"/>
      <c r="DK128" s="1073"/>
      <c r="DL128" s="1073" t="s">
        <v>112</v>
      </c>
      <c r="DM128" s="1073"/>
      <c r="DN128" s="1073"/>
      <c r="DO128" s="1073"/>
      <c r="DP128" s="1073"/>
      <c r="DQ128" s="1073" t="s">
        <v>112</v>
      </c>
      <c r="DR128" s="1073"/>
      <c r="DS128" s="1073"/>
      <c r="DT128" s="1073"/>
      <c r="DU128" s="1073"/>
      <c r="DV128" s="1074" t="s">
        <v>112</v>
      </c>
      <c r="DW128" s="1074"/>
      <c r="DX128" s="1074"/>
      <c r="DY128" s="1074"/>
      <c r="DZ128" s="1075"/>
    </row>
    <row r="129" spans="1:131" s="199" customFormat="1" ht="26.25" customHeight="1">
      <c r="A129" s="963" t="s">
        <v>91</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457</v>
      </c>
      <c r="X129" s="1107"/>
      <c r="Y129" s="1107"/>
      <c r="Z129" s="1108"/>
      <c r="AA129" s="991">
        <v>10841503</v>
      </c>
      <c r="AB129" s="992"/>
      <c r="AC129" s="992"/>
      <c r="AD129" s="992"/>
      <c r="AE129" s="993"/>
      <c r="AF129" s="994">
        <v>10783212</v>
      </c>
      <c r="AG129" s="992"/>
      <c r="AH129" s="992"/>
      <c r="AI129" s="992"/>
      <c r="AJ129" s="993"/>
      <c r="AK129" s="994">
        <v>10664090</v>
      </c>
      <c r="AL129" s="992"/>
      <c r="AM129" s="992"/>
      <c r="AN129" s="992"/>
      <c r="AO129" s="993"/>
      <c r="AP129" s="1109"/>
      <c r="AQ129" s="1110"/>
      <c r="AR129" s="1110"/>
      <c r="AS129" s="1110"/>
      <c r="AT129" s="1111"/>
      <c r="AU129" s="237"/>
      <c r="AV129" s="237"/>
      <c r="AW129" s="237"/>
      <c r="AX129" s="1100" t="s">
        <v>458</v>
      </c>
      <c r="AY129" s="983"/>
      <c r="AZ129" s="983"/>
      <c r="BA129" s="983"/>
      <c r="BB129" s="983"/>
      <c r="BC129" s="983"/>
      <c r="BD129" s="983"/>
      <c r="BE129" s="984"/>
      <c r="BF129" s="1101" t="s">
        <v>112</v>
      </c>
      <c r="BG129" s="1102"/>
      <c r="BH129" s="1102"/>
      <c r="BI129" s="1102"/>
      <c r="BJ129" s="1102"/>
      <c r="BK129" s="1102"/>
      <c r="BL129" s="1103"/>
      <c r="BM129" s="1101">
        <v>18.23</v>
      </c>
      <c r="BN129" s="1102"/>
      <c r="BO129" s="1102"/>
      <c r="BP129" s="1102"/>
      <c r="BQ129" s="1102"/>
      <c r="BR129" s="1102"/>
      <c r="BS129" s="1103"/>
      <c r="BT129" s="1101">
        <v>30</v>
      </c>
      <c r="BU129" s="1104"/>
      <c r="BV129" s="1104"/>
      <c r="BW129" s="1104"/>
      <c r="BX129" s="1104"/>
      <c r="BY129" s="1104"/>
      <c r="BZ129" s="1105"/>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3" t="s">
        <v>459</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460</v>
      </c>
      <c r="X130" s="1107"/>
      <c r="Y130" s="1107"/>
      <c r="Z130" s="1108"/>
      <c r="AA130" s="991">
        <v>1490961</v>
      </c>
      <c r="AB130" s="992"/>
      <c r="AC130" s="992"/>
      <c r="AD130" s="992"/>
      <c r="AE130" s="993"/>
      <c r="AF130" s="994">
        <v>1476606</v>
      </c>
      <c r="AG130" s="992"/>
      <c r="AH130" s="992"/>
      <c r="AI130" s="992"/>
      <c r="AJ130" s="993"/>
      <c r="AK130" s="994">
        <v>1523560</v>
      </c>
      <c r="AL130" s="992"/>
      <c r="AM130" s="992"/>
      <c r="AN130" s="992"/>
      <c r="AO130" s="993"/>
      <c r="AP130" s="1109"/>
      <c r="AQ130" s="1110"/>
      <c r="AR130" s="1110"/>
      <c r="AS130" s="1110"/>
      <c r="AT130" s="1111"/>
      <c r="AU130" s="237"/>
      <c r="AV130" s="237"/>
      <c r="AW130" s="237"/>
      <c r="AX130" s="1100" t="s">
        <v>461</v>
      </c>
      <c r="AY130" s="983"/>
      <c r="AZ130" s="983"/>
      <c r="BA130" s="983"/>
      <c r="BB130" s="983"/>
      <c r="BC130" s="983"/>
      <c r="BD130" s="983"/>
      <c r="BE130" s="984"/>
      <c r="BF130" s="1137">
        <v>4.7</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462</v>
      </c>
      <c r="X131" s="1145"/>
      <c r="Y131" s="1145"/>
      <c r="Z131" s="1146"/>
      <c r="AA131" s="1038">
        <v>9350542</v>
      </c>
      <c r="AB131" s="1017"/>
      <c r="AC131" s="1017"/>
      <c r="AD131" s="1017"/>
      <c r="AE131" s="1018"/>
      <c r="AF131" s="1016">
        <v>9306606</v>
      </c>
      <c r="AG131" s="1017"/>
      <c r="AH131" s="1017"/>
      <c r="AI131" s="1017"/>
      <c r="AJ131" s="1018"/>
      <c r="AK131" s="1016">
        <v>9140530</v>
      </c>
      <c r="AL131" s="1017"/>
      <c r="AM131" s="1017"/>
      <c r="AN131" s="1017"/>
      <c r="AO131" s="1018"/>
      <c r="AP131" s="1147"/>
      <c r="AQ131" s="1148"/>
      <c r="AR131" s="1148"/>
      <c r="AS131" s="1148"/>
      <c r="AT131" s="1149"/>
      <c r="AU131" s="237"/>
      <c r="AV131" s="237"/>
      <c r="AW131" s="237"/>
      <c r="AX131" s="1119" t="s">
        <v>463</v>
      </c>
      <c r="AY131" s="1070"/>
      <c r="AZ131" s="1070"/>
      <c r="BA131" s="1070"/>
      <c r="BB131" s="1070"/>
      <c r="BC131" s="1070"/>
      <c r="BD131" s="1070"/>
      <c r="BE131" s="1071"/>
      <c r="BF131" s="1120">
        <v>27.8</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6" t="s">
        <v>464</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465</v>
      </c>
      <c r="W132" s="1130"/>
      <c r="X132" s="1130"/>
      <c r="Y132" s="1130"/>
      <c r="Z132" s="1131"/>
      <c r="AA132" s="1132">
        <v>3.731088529</v>
      </c>
      <c r="AB132" s="1133"/>
      <c r="AC132" s="1133"/>
      <c r="AD132" s="1133"/>
      <c r="AE132" s="1134"/>
      <c r="AF132" s="1135">
        <v>4.7629608470000004</v>
      </c>
      <c r="AG132" s="1133"/>
      <c r="AH132" s="1133"/>
      <c r="AI132" s="1133"/>
      <c r="AJ132" s="1134"/>
      <c r="AK132" s="1135">
        <v>5.8346726069999999</v>
      </c>
      <c r="AL132" s="1133"/>
      <c r="AM132" s="1133"/>
      <c r="AN132" s="1133"/>
      <c r="AO132" s="1134"/>
      <c r="AP132" s="1032"/>
      <c r="AQ132" s="1033"/>
      <c r="AR132" s="1033"/>
      <c r="AS132" s="1033"/>
      <c r="AT132" s="11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466</v>
      </c>
      <c r="W133" s="1113"/>
      <c r="X133" s="1113"/>
      <c r="Y133" s="1113"/>
      <c r="Z133" s="1114"/>
      <c r="AA133" s="1115">
        <v>4</v>
      </c>
      <c r="AB133" s="1116"/>
      <c r="AC133" s="1116"/>
      <c r="AD133" s="1116"/>
      <c r="AE133" s="1117"/>
      <c r="AF133" s="1115">
        <v>4.2</v>
      </c>
      <c r="AG133" s="1116"/>
      <c r="AH133" s="1116"/>
      <c r="AI133" s="1116"/>
      <c r="AJ133" s="1117"/>
      <c r="AK133" s="1115">
        <v>4.7</v>
      </c>
      <c r="AL133" s="1116"/>
      <c r="AM133" s="1116"/>
      <c r="AN133" s="1116"/>
      <c r="AO133" s="1117"/>
      <c r="AP133" s="1062"/>
      <c r="AQ133" s="1063"/>
      <c r="AR133" s="1063"/>
      <c r="AS133" s="1063"/>
      <c r="AT133" s="1118"/>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M61" zoomScale="70" zoomScaleNormal="85" zoomScaleSheetLayoutView="7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3" zoomScale="70" zoomScaleNormal="7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3" t="s">
        <v>469</v>
      </c>
      <c r="L7" s="256"/>
      <c r="M7" s="257" t="s">
        <v>470</v>
      </c>
      <c r="N7" s="258"/>
    </row>
    <row r="8" spans="1:16">
      <c r="A8" s="250"/>
      <c r="B8" s="246"/>
      <c r="C8" s="246"/>
      <c r="D8" s="246"/>
      <c r="E8" s="246"/>
      <c r="F8" s="246"/>
      <c r="G8" s="259"/>
      <c r="H8" s="260"/>
      <c r="I8" s="260"/>
      <c r="J8" s="261"/>
      <c r="K8" s="1154"/>
      <c r="L8" s="262" t="s">
        <v>471</v>
      </c>
      <c r="M8" s="263" t="s">
        <v>472</v>
      </c>
      <c r="N8" s="264" t="s">
        <v>473</v>
      </c>
    </row>
    <row r="9" spans="1:16">
      <c r="A9" s="250"/>
      <c r="B9" s="246"/>
      <c r="C9" s="246"/>
      <c r="D9" s="246"/>
      <c r="E9" s="246"/>
      <c r="F9" s="246"/>
      <c r="G9" s="1155" t="s">
        <v>474</v>
      </c>
      <c r="H9" s="1156"/>
      <c r="I9" s="1156"/>
      <c r="J9" s="1157"/>
      <c r="K9" s="265">
        <v>2278011</v>
      </c>
      <c r="L9" s="266">
        <v>65160</v>
      </c>
      <c r="M9" s="267">
        <v>88814</v>
      </c>
      <c r="N9" s="268">
        <v>-26.6</v>
      </c>
    </row>
    <row r="10" spans="1:16">
      <c r="A10" s="250"/>
      <c r="B10" s="246"/>
      <c r="C10" s="246"/>
      <c r="D10" s="246"/>
      <c r="E10" s="246"/>
      <c r="F10" s="246"/>
      <c r="G10" s="1155" t="s">
        <v>475</v>
      </c>
      <c r="H10" s="1156"/>
      <c r="I10" s="1156"/>
      <c r="J10" s="1157"/>
      <c r="K10" s="269">
        <v>441530</v>
      </c>
      <c r="L10" s="270">
        <v>12630</v>
      </c>
      <c r="M10" s="271">
        <v>7348</v>
      </c>
      <c r="N10" s="272">
        <v>71.900000000000006</v>
      </c>
    </row>
    <row r="11" spans="1:16" ht="13.5" customHeight="1">
      <c r="A11" s="250"/>
      <c r="B11" s="246"/>
      <c r="C11" s="246"/>
      <c r="D11" s="246"/>
      <c r="E11" s="246"/>
      <c r="F11" s="246"/>
      <c r="G11" s="1155" t="s">
        <v>476</v>
      </c>
      <c r="H11" s="1156"/>
      <c r="I11" s="1156"/>
      <c r="J11" s="1157"/>
      <c r="K11" s="269">
        <v>487821</v>
      </c>
      <c r="L11" s="270">
        <v>13954</v>
      </c>
      <c r="M11" s="271">
        <v>9064</v>
      </c>
      <c r="N11" s="272">
        <v>53.9</v>
      </c>
    </row>
    <row r="12" spans="1:16" ht="13.5" customHeight="1">
      <c r="A12" s="250"/>
      <c r="B12" s="246"/>
      <c r="C12" s="246"/>
      <c r="D12" s="246"/>
      <c r="E12" s="246"/>
      <c r="F12" s="246"/>
      <c r="G12" s="1155" t="s">
        <v>477</v>
      </c>
      <c r="H12" s="1156"/>
      <c r="I12" s="1156"/>
      <c r="J12" s="1157"/>
      <c r="K12" s="269" t="s">
        <v>478</v>
      </c>
      <c r="L12" s="270" t="s">
        <v>478</v>
      </c>
      <c r="M12" s="271">
        <v>917</v>
      </c>
      <c r="N12" s="272" t="s">
        <v>478</v>
      </c>
    </row>
    <row r="13" spans="1:16" ht="13.5" customHeight="1">
      <c r="A13" s="250"/>
      <c r="B13" s="246"/>
      <c r="C13" s="246"/>
      <c r="D13" s="246"/>
      <c r="E13" s="246"/>
      <c r="F13" s="246"/>
      <c r="G13" s="1155" t="s">
        <v>479</v>
      </c>
      <c r="H13" s="1156"/>
      <c r="I13" s="1156"/>
      <c r="J13" s="1157"/>
      <c r="K13" s="269" t="s">
        <v>478</v>
      </c>
      <c r="L13" s="270" t="s">
        <v>478</v>
      </c>
      <c r="M13" s="271">
        <v>11</v>
      </c>
      <c r="N13" s="272" t="s">
        <v>478</v>
      </c>
    </row>
    <row r="14" spans="1:16" ht="13.5" customHeight="1">
      <c r="A14" s="250"/>
      <c r="B14" s="246"/>
      <c r="C14" s="246"/>
      <c r="D14" s="246"/>
      <c r="E14" s="246"/>
      <c r="F14" s="246"/>
      <c r="G14" s="1155" t="s">
        <v>480</v>
      </c>
      <c r="H14" s="1156"/>
      <c r="I14" s="1156"/>
      <c r="J14" s="1157"/>
      <c r="K14" s="269">
        <v>33204</v>
      </c>
      <c r="L14" s="270">
        <v>950</v>
      </c>
      <c r="M14" s="271">
        <v>3976</v>
      </c>
      <c r="N14" s="272">
        <v>-76.099999999999994</v>
      </c>
    </row>
    <row r="15" spans="1:16" ht="13.5" customHeight="1">
      <c r="A15" s="250"/>
      <c r="B15" s="246"/>
      <c r="C15" s="246"/>
      <c r="D15" s="246"/>
      <c r="E15" s="246"/>
      <c r="F15" s="246"/>
      <c r="G15" s="1155" t="s">
        <v>481</v>
      </c>
      <c r="H15" s="1156"/>
      <c r="I15" s="1156"/>
      <c r="J15" s="1157"/>
      <c r="K15" s="269">
        <v>62373</v>
      </c>
      <c r="L15" s="270">
        <v>1784</v>
      </c>
      <c r="M15" s="271">
        <v>2094</v>
      </c>
      <c r="N15" s="272">
        <v>-14.8</v>
      </c>
    </row>
    <row r="16" spans="1:16">
      <c r="A16" s="250"/>
      <c r="B16" s="246"/>
      <c r="C16" s="246"/>
      <c r="D16" s="246"/>
      <c r="E16" s="246"/>
      <c r="F16" s="246"/>
      <c r="G16" s="1158" t="s">
        <v>482</v>
      </c>
      <c r="H16" s="1159"/>
      <c r="I16" s="1159"/>
      <c r="J16" s="1160"/>
      <c r="K16" s="270">
        <v>-162717</v>
      </c>
      <c r="L16" s="270">
        <v>-4654</v>
      </c>
      <c r="M16" s="271">
        <v>-9674</v>
      </c>
      <c r="N16" s="272">
        <v>-51.9</v>
      </c>
    </row>
    <row r="17" spans="1:16">
      <c r="A17" s="250"/>
      <c r="B17" s="246"/>
      <c r="C17" s="246"/>
      <c r="D17" s="246"/>
      <c r="E17" s="246"/>
      <c r="F17" s="246"/>
      <c r="G17" s="1158" t="s">
        <v>171</v>
      </c>
      <c r="H17" s="1159"/>
      <c r="I17" s="1159"/>
      <c r="J17" s="1160"/>
      <c r="K17" s="270">
        <v>3140222</v>
      </c>
      <c r="L17" s="270">
        <v>89823</v>
      </c>
      <c r="M17" s="271">
        <v>102550</v>
      </c>
      <c r="N17" s="272">
        <v>-12.4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50" t="s">
        <v>487</v>
      </c>
      <c r="H21" s="1151"/>
      <c r="I21" s="1151"/>
      <c r="J21" s="1152"/>
      <c r="K21" s="282">
        <v>7.84</v>
      </c>
      <c r="L21" s="283">
        <v>9.9600000000000009</v>
      </c>
      <c r="M21" s="284">
        <v>-2.12</v>
      </c>
      <c r="N21" s="251"/>
      <c r="O21" s="285"/>
      <c r="P21" s="281"/>
    </row>
    <row r="22" spans="1:16" s="286" customFormat="1">
      <c r="A22" s="281"/>
      <c r="B22" s="251"/>
      <c r="C22" s="251"/>
      <c r="D22" s="251"/>
      <c r="E22" s="251"/>
      <c r="F22" s="251"/>
      <c r="G22" s="1150" t="s">
        <v>488</v>
      </c>
      <c r="H22" s="1151"/>
      <c r="I22" s="1151"/>
      <c r="J22" s="1152"/>
      <c r="K22" s="287">
        <v>96.1</v>
      </c>
      <c r="L22" s="288">
        <v>97.8</v>
      </c>
      <c r="M22" s="289">
        <v>-1.7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3" t="s">
        <v>469</v>
      </c>
      <c r="L30" s="256"/>
      <c r="M30" s="257" t="s">
        <v>470</v>
      </c>
      <c r="N30" s="258"/>
    </row>
    <row r="31" spans="1:16">
      <c r="A31" s="250"/>
      <c r="B31" s="246"/>
      <c r="C31" s="246"/>
      <c r="D31" s="246"/>
      <c r="E31" s="246"/>
      <c r="F31" s="246"/>
      <c r="G31" s="259"/>
      <c r="H31" s="260"/>
      <c r="I31" s="260"/>
      <c r="J31" s="261"/>
      <c r="K31" s="1154"/>
      <c r="L31" s="262" t="s">
        <v>471</v>
      </c>
      <c r="M31" s="263" t="s">
        <v>472</v>
      </c>
      <c r="N31" s="264" t="s">
        <v>473</v>
      </c>
    </row>
    <row r="32" spans="1:16" ht="27" customHeight="1">
      <c r="A32" s="250"/>
      <c r="B32" s="246"/>
      <c r="C32" s="246"/>
      <c r="D32" s="246"/>
      <c r="E32" s="246"/>
      <c r="F32" s="246"/>
      <c r="G32" s="1166" t="s">
        <v>492</v>
      </c>
      <c r="H32" s="1167"/>
      <c r="I32" s="1167"/>
      <c r="J32" s="1168"/>
      <c r="K32" s="296">
        <v>1276773</v>
      </c>
      <c r="L32" s="296">
        <v>36521</v>
      </c>
      <c r="M32" s="297">
        <v>68120</v>
      </c>
      <c r="N32" s="298">
        <v>-46.4</v>
      </c>
    </row>
    <row r="33" spans="1:16" ht="13.5" customHeight="1">
      <c r="A33" s="250"/>
      <c r="B33" s="246"/>
      <c r="C33" s="246"/>
      <c r="D33" s="246"/>
      <c r="E33" s="246"/>
      <c r="F33" s="246"/>
      <c r="G33" s="1166" t="s">
        <v>493</v>
      </c>
      <c r="H33" s="1167"/>
      <c r="I33" s="1167"/>
      <c r="J33" s="1168"/>
      <c r="K33" s="296" t="s">
        <v>478</v>
      </c>
      <c r="L33" s="296" t="s">
        <v>478</v>
      </c>
      <c r="M33" s="297" t="s">
        <v>478</v>
      </c>
      <c r="N33" s="298" t="s">
        <v>478</v>
      </c>
    </row>
    <row r="34" spans="1:16" ht="27" customHeight="1">
      <c r="A34" s="250"/>
      <c r="B34" s="246"/>
      <c r="C34" s="246"/>
      <c r="D34" s="246"/>
      <c r="E34" s="246"/>
      <c r="F34" s="246"/>
      <c r="G34" s="1166" t="s">
        <v>494</v>
      </c>
      <c r="H34" s="1167"/>
      <c r="I34" s="1167"/>
      <c r="J34" s="1168"/>
      <c r="K34" s="296" t="s">
        <v>478</v>
      </c>
      <c r="L34" s="296" t="s">
        <v>478</v>
      </c>
      <c r="M34" s="297">
        <v>13</v>
      </c>
      <c r="N34" s="298" t="s">
        <v>478</v>
      </c>
    </row>
    <row r="35" spans="1:16" ht="27" customHeight="1">
      <c r="A35" s="250"/>
      <c r="B35" s="246"/>
      <c r="C35" s="246"/>
      <c r="D35" s="246"/>
      <c r="E35" s="246"/>
      <c r="F35" s="246"/>
      <c r="G35" s="1166" t="s">
        <v>495</v>
      </c>
      <c r="H35" s="1167"/>
      <c r="I35" s="1167"/>
      <c r="J35" s="1168"/>
      <c r="K35" s="296">
        <v>729595</v>
      </c>
      <c r="L35" s="296">
        <v>20869</v>
      </c>
      <c r="M35" s="297">
        <v>17609</v>
      </c>
      <c r="N35" s="298">
        <v>18.5</v>
      </c>
    </row>
    <row r="36" spans="1:16" ht="27" customHeight="1">
      <c r="A36" s="250"/>
      <c r="B36" s="246"/>
      <c r="C36" s="246"/>
      <c r="D36" s="246"/>
      <c r="E36" s="246"/>
      <c r="F36" s="246"/>
      <c r="G36" s="1166" t="s">
        <v>496</v>
      </c>
      <c r="H36" s="1167"/>
      <c r="I36" s="1167"/>
      <c r="J36" s="1168"/>
      <c r="K36" s="296">
        <v>65465</v>
      </c>
      <c r="L36" s="296">
        <v>1873</v>
      </c>
      <c r="M36" s="297">
        <v>2944</v>
      </c>
      <c r="N36" s="298">
        <v>-36.4</v>
      </c>
    </row>
    <row r="37" spans="1:16" ht="13.5" customHeight="1">
      <c r="A37" s="250"/>
      <c r="B37" s="246"/>
      <c r="C37" s="246"/>
      <c r="D37" s="246"/>
      <c r="E37" s="246"/>
      <c r="F37" s="246"/>
      <c r="G37" s="1166" t="s">
        <v>497</v>
      </c>
      <c r="H37" s="1167"/>
      <c r="I37" s="1167"/>
      <c r="J37" s="1168"/>
      <c r="K37" s="296">
        <v>4078</v>
      </c>
      <c r="L37" s="296">
        <v>117</v>
      </c>
      <c r="M37" s="297">
        <v>1200</v>
      </c>
      <c r="N37" s="298">
        <v>-90.3</v>
      </c>
    </row>
    <row r="38" spans="1:16" ht="27" customHeight="1">
      <c r="A38" s="250"/>
      <c r="B38" s="246"/>
      <c r="C38" s="246"/>
      <c r="D38" s="246"/>
      <c r="E38" s="246"/>
      <c r="F38" s="246"/>
      <c r="G38" s="1169" t="s">
        <v>498</v>
      </c>
      <c r="H38" s="1170"/>
      <c r="I38" s="1170"/>
      <c r="J38" s="1171"/>
      <c r="K38" s="299" t="s">
        <v>478</v>
      </c>
      <c r="L38" s="299" t="s">
        <v>478</v>
      </c>
      <c r="M38" s="300">
        <v>5</v>
      </c>
      <c r="N38" s="301" t="s">
        <v>478</v>
      </c>
      <c r="O38" s="295"/>
    </row>
    <row r="39" spans="1:16">
      <c r="A39" s="250"/>
      <c r="B39" s="246"/>
      <c r="C39" s="246"/>
      <c r="D39" s="246"/>
      <c r="E39" s="246"/>
      <c r="F39" s="246"/>
      <c r="G39" s="1169" t="s">
        <v>499</v>
      </c>
      <c r="H39" s="1170"/>
      <c r="I39" s="1170"/>
      <c r="J39" s="1171"/>
      <c r="K39" s="302">
        <v>-19031</v>
      </c>
      <c r="L39" s="302">
        <v>-544</v>
      </c>
      <c r="M39" s="303">
        <v>-3946</v>
      </c>
      <c r="N39" s="304">
        <v>-86.2</v>
      </c>
      <c r="O39" s="295"/>
    </row>
    <row r="40" spans="1:16" ht="27" customHeight="1">
      <c r="A40" s="250"/>
      <c r="B40" s="246"/>
      <c r="C40" s="246"/>
      <c r="D40" s="246"/>
      <c r="E40" s="246"/>
      <c r="F40" s="246"/>
      <c r="G40" s="1166" t="s">
        <v>500</v>
      </c>
      <c r="H40" s="1167"/>
      <c r="I40" s="1167"/>
      <c r="J40" s="1168"/>
      <c r="K40" s="302">
        <v>-1523560</v>
      </c>
      <c r="L40" s="302">
        <v>-43580</v>
      </c>
      <c r="M40" s="303">
        <v>-59158</v>
      </c>
      <c r="N40" s="304">
        <v>-26.3</v>
      </c>
      <c r="O40" s="295"/>
    </row>
    <row r="41" spans="1:16">
      <c r="A41" s="250"/>
      <c r="B41" s="246"/>
      <c r="C41" s="246"/>
      <c r="D41" s="246"/>
      <c r="E41" s="246"/>
      <c r="F41" s="246"/>
      <c r="G41" s="1172" t="s">
        <v>282</v>
      </c>
      <c r="H41" s="1173"/>
      <c r="I41" s="1173"/>
      <c r="J41" s="1174"/>
      <c r="K41" s="296">
        <v>533320</v>
      </c>
      <c r="L41" s="302">
        <v>15255</v>
      </c>
      <c r="M41" s="303">
        <v>26787</v>
      </c>
      <c r="N41" s="304">
        <v>-43.1</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61" t="s">
        <v>469</v>
      </c>
      <c r="J49" s="1163" t="s">
        <v>504</v>
      </c>
      <c r="K49" s="1164"/>
      <c r="L49" s="1164"/>
      <c r="M49" s="1164"/>
      <c r="N49" s="1165"/>
    </row>
    <row r="50" spans="1:14">
      <c r="A50" s="250"/>
      <c r="B50" s="246"/>
      <c r="C50" s="246"/>
      <c r="D50" s="246"/>
      <c r="E50" s="246"/>
      <c r="F50" s="246"/>
      <c r="G50" s="314"/>
      <c r="H50" s="315"/>
      <c r="I50" s="1162"/>
      <c r="J50" s="316" t="s">
        <v>505</v>
      </c>
      <c r="K50" s="317" t="s">
        <v>506</v>
      </c>
      <c r="L50" s="318" t="s">
        <v>507</v>
      </c>
      <c r="M50" s="319" t="s">
        <v>508</v>
      </c>
      <c r="N50" s="320" t="s">
        <v>509</v>
      </c>
    </row>
    <row r="51" spans="1:14">
      <c r="A51" s="250"/>
      <c r="B51" s="246"/>
      <c r="C51" s="246"/>
      <c r="D51" s="246"/>
      <c r="E51" s="246"/>
      <c r="F51" s="246"/>
      <c r="G51" s="312" t="s">
        <v>510</v>
      </c>
      <c r="H51" s="313"/>
      <c r="I51" s="321">
        <v>3217325</v>
      </c>
      <c r="J51" s="322">
        <v>89965</v>
      </c>
      <c r="K51" s="323">
        <v>34.700000000000003</v>
      </c>
      <c r="L51" s="324">
        <v>75709</v>
      </c>
      <c r="M51" s="325">
        <v>12.7</v>
      </c>
      <c r="N51" s="326">
        <v>22</v>
      </c>
    </row>
    <row r="52" spans="1:14">
      <c r="A52" s="250"/>
      <c r="B52" s="246"/>
      <c r="C52" s="246"/>
      <c r="D52" s="246"/>
      <c r="E52" s="246"/>
      <c r="F52" s="246"/>
      <c r="G52" s="327"/>
      <c r="H52" s="328" t="s">
        <v>511</v>
      </c>
      <c r="I52" s="329">
        <v>2632131</v>
      </c>
      <c r="J52" s="330">
        <v>73601</v>
      </c>
      <c r="K52" s="331">
        <v>62.5</v>
      </c>
      <c r="L52" s="332">
        <v>35212</v>
      </c>
      <c r="M52" s="333">
        <v>0</v>
      </c>
      <c r="N52" s="334">
        <v>62.5</v>
      </c>
    </row>
    <row r="53" spans="1:14">
      <c r="A53" s="250"/>
      <c r="B53" s="246"/>
      <c r="C53" s="246"/>
      <c r="D53" s="246"/>
      <c r="E53" s="246"/>
      <c r="F53" s="246"/>
      <c r="G53" s="312" t="s">
        <v>512</v>
      </c>
      <c r="H53" s="313"/>
      <c r="I53" s="321">
        <v>3585779</v>
      </c>
      <c r="J53" s="322">
        <v>100772</v>
      </c>
      <c r="K53" s="323">
        <v>12</v>
      </c>
      <c r="L53" s="324">
        <v>90961</v>
      </c>
      <c r="M53" s="325">
        <v>20.100000000000001</v>
      </c>
      <c r="N53" s="326">
        <v>-8.1</v>
      </c>
    </row>
    <row r="54" spans="1:14">
      <c r="A54" s="250"/>
      <c r="B54" s="246"/>
      <c r="C54" s="246"/>
      <c r="D54" s="246"/>
      <c r="E54" s="246"/>
      <c r="F54" s="246"/>
      <c r="G54" s="327"/>
      <c r="H54" s="328" t="s">
        <v>511</v>
      </c>
      <c r="I54" s="329">
        <v>2497978</v>
      </c>
      <c r="J54" s="330">
        <v>70201</v>
      </c>
      <c r="K54" s="331">
        <v>-4.5999999999999996</v>
      </c>
      <c r="L54" s="332">
        <v>37720</v>
      </c>
      <c r="M54" s="333">
        <v>7.1</v>
      </c>
      <c r="N54" s="334">
        <v>-11.7</v>
      </c>
    </row>
    <row r="55" spans="1:14">
      <c r="A55" s="250"/>
      <c r="B55" s="246"/>
      <c r="C55" s="246"/>
      <c r="D55" s="246"/>
      <c r="E55" s="246"/>
      <c r="F55" s="246"/>
      <c r="G55" s="312" t="s">
        <v>513</v>
      </c>
      <c r="H55" s="313"/>
      <c r="I55" s="321">
        <v>3407263</v>
      </c>
      <c r="J55" s="322">
        <v>96237</v>
      </c>
      <c r="K55" s="323">
        <v>-4.5</v>
      </c>
      <c r="L55" s="324">
        <v>106614</v>
      </c>
      <c r="M55" s="325">
        <v>17.2</v>
      </c>
      <c r="N55" s="326">
        <v>-21.7</v>
      </c>
    </row>
    <row r="56" spans="1:14">
      <c r="A56" s="250"/>
      <c r="B56" s="246"/>
      <c r="C56" s="246"/>
      <c r="D56" s="246"/>
      <c r="E56" s="246"/>
      <c r="F56" s="246"/>
      <c r="G56" s="327"/>
      <c r="H56" s="328" t="s">
        <v>511</v>
      </c>
      <c r="I56" s="329">
        <v>2009520</v>
      </c>
      <c r="J56" s="330">
        <v>56758</v>
      </c>
      <c r="K56" s="331">
        <v>-19.100000000000001</v>
      </c>
      <c r="L56" s="332">
        <v>45545</v>
      </c>
      <c r="M56" s="333">
        <v>20.7</v>
      </c>
      <c r="N56" s="334">
        <v>-39.799999999999997</v>
      </c>
    </row>
    <row r="57" spans="1:14">
      <c r="A57" s="250"/>
      <c r="B57" s="246"/>
      <c r="C57" s="246"/>
      <c r="D57" s="246"/>
      <c r="E57" s="246"/>
      <c r="F57" s="246"/>
      <c r="G57" s="312" t="s">
        <v>514</v>
      </c>
      <c r="H57" s="313"/>
      <c r="I57" s="321">
        <v>2315347</v>
      </c>
      <c r="J57" s="322">
        <v>65824</v>
      </c>
      <c r="K57" s="323">
        <v>-31.6</v>
      </c>
      <c r="L57" s="324">
        <v>85459</v>
      </c>
      <c r="M57" s="325">
        <v>-19.8</v>
      </c>
      <c r="N57" s="326">
        <v>-11.8</v>
      </c>
    </row>
    <row r="58" spans="1:14">
      <c r="A58" s="250"/>
      <c r="B58" s="246"/>
      <c r="C58" s="246"/>
      <c r="D58" s="246"/>
      <c r="E58" s="246"/>
      <c r="F58" s="246"/>
      <c r="G58" s="327"/>
      <c r="H58" s="328" t="s">
        <v>511</v>
      </c>
      <c r="I58" s="329">
        <v>1812530</v>
      </c>
      <c r="J58" s="330">
        <v>51529</v>
      </c>
      <c r="K58" s="331">
        <v>-9.1999999999999993</v>
      </c>
      <c r="L58" s="332">
        <v>44378</v>
      </c>
      <c r="M58" s="333">
        <v>-2.6</v>
      </c>
      <c r="N58" s="334">
        <v>-6.6</v>
      </c>
    </row>
    <row r="59" spans="1:14">
      <c r="A59" s="250"/>
      <c r="B59" s="246"/>
      <c r="C59" s="246"/>
      <c r="D59" s="246"/>
      <c r="E59" s="246"/>
      <c r="F59" s="246"/>
      <c r="G59" s="312" t="s">
        <v>515</v>
      </c>
      <c r="H59" s="313"/>
      <c r="I59" s="321">
        <v>2662607</v>
      </c>
      <c r="J59" s="322">
        <v>76162</v>
      </c>
      <c r="K59" s="323">
        <v>15.7</v>
      </c>
      <c r="L59" s="324">
        <v>83280</v>
      </c>
      <c r="M59" s="325">
        <v>-2.5</v>
      </c>
      <c r="N59" s="326">
        <v>18.2</v>
      </c>
    </row>
    <row r="60" spans="1:14">
      <c r="A60" s="250"/>
      <c r="B60" s="246"/>
      <c r="C60" s="246"/>
      <c r="D60" s="246"/>
      <c r="E60" s="246"/>
      <c r="F60" s="246"/>
      <c r="G60" s="327"/>
      <c r="H60" s="328" t="s">
        <v>511</v>
      </c>
      <c r="I60" s="335">
        <v>2359312</v>
      </c>
      <c r="J60" s="330">
        <v>67486</v>
      </c>
      <c r="K60" s="331">
        <v>31</v>
      </c>
      <c r="L60" s="332">
        <v>43123</v>
      </c>
      <c r="M60" s="333">
        <v>-2.8</v>
      </c>
      <c r="N60" s="334">
        <v>33.799999999999997</v>
      </c>
    </row>
    <row r="61" spans="1:14">
      <c r="A61" s="250"/>
      <c r="B61" s="246"/>
      <c r="C61" s="246"/>
      <c r="D61" s="246"/>
      <c r="E61" s="246"/>
      <c r="F61" s="246"/>
      <c r="G61" s="312" t="s">
        <v>516</v>
      </c>
      <c r="H61" s="336"/>
      <c r="I61" s="337">
        <v>3037664</v>
      </c>
      <c r="J61" s="338">
        <v>85792</v>
      </c>
      <c r="K61" s="339">
        <v>5.3</v>
      </c>
      <c r="L61" s="340">
        <v>88405</v>
      </c>
      <c r="M61" s="341">
        <v>5.5</v>
      </c>
      <c r="N61" s="326">
        <v>-0.2</v>
      </c>
    </row>
    <row r="62" spans="1:14">
      <c r="A62" s="250"/>
      <c r="B62" s="246"/>
      <c r="C62" s="246"/>
      <c r="D62" s="246"/>
      <c r="E62" s="246"/>
      <c r="F62" s="246"/>
      <c r="G62" s="327"/>
      <c r="H62" s="328" t="s">
        <v>511</v>
      </c>
      <c r="I62" s="329">
        <v>2262294</v>
      </c>
      <c r="J62" s="330">
        <v>63915</v>
      </c>
      <c r="K62" s="331">
        <v>12.1</v>
      </c>
      <c r="L62" s="332">
        <v>41196</v>
      </c>
      <c r="M62" s="333">
        <v>4.5</v>
      </c>
      <c r="N62" s="334">
        <v>7.6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5" t="s">
        <v>3</v>
      </c>
      <c r="D47" s="1175"/>
      <c r="E47" s="1176"/>
      <c r="F47" s="11">
        <v>48.73</v>
      </c>
      <c r="G47" s="12">
        <v>48.15</v>
      </c>
      <c r="H47" s="12">
        <v>45.32</v>
      </c>
      <c r="I47" s="12">
        <v>46.03</v>
      </c>
      <c r="J47" s="13">
        <v>39.979999999999997</v>
      </c>
    </row>
    <row r="48" spans="2:10" ht="57.75" customHeight="1">
      <c r="B48" s="14"/>
      <c r="C48" s="1177" t="s">
        <v>4</v>
      </c>
      <c r="D48" s="1177"/>
      <c r="E48" s="1178"/>
      <c r="F48" s="15">
        <v>5.81</v>
      </c>
      <c r="G48" s="16">
        <v>4.87</v>
      </c>
      <c r="H48" s="16">
        <v>7.68</v>
      </c>
      <c r="I48" s="16">
        <v>8.2200000000000006</v>
      </c>
      <c r="J48" s="17">
        <v>6.61</v>
      </c>
    </row>
    <row r="49" spans="2:10" ht="57.75" customHeight="1" thickBot="1">
      <c r="B49" s="18"/>
      <c r="C49" s="1179" t="s">
        <v>5</v>
      </c>
      <c r="D49" s="1179"/>
      <c r="E49" s="1180"/>
      <c r="F49" s="19" t="s">
        <v>523</v>
      </c>
      <c r="G49" s="20" t="s">
        <v>524</v>
      </c>
      <c r="H49" s="20" t="s">
        <v>525</v>
      </c>
      <c r="I49" s="20">
        <v>0.96</v>
      </c>
      <c r="J49" s="21" t="s">
        <v>526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2018-11-12T02:08:14Z</cp:lastPrinted>
  <dcterms:created xsi:type="dcterms:W3CDTF">2018-01-24T05:05:24Z</dcterms:created>
  <dcterms:modified xsi:type="dcterms:W3CDTF">2018-11-20T04:18:25Z</dcterms:modified>
</cp:coreProperties>
</file>