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15" windowWidth="10320" windowHeight="80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concurrentManualCount="2"/>
</workbook>
</file>

<file path=xl/calcChain.xml><?xml version="1.0" encoding="utf-8"?>
<calcChain xmlns="http://schemas.openxmlformats.org/spreadsheetml/2006/main">
  <c r="AK31" i="11" l="1"/>
  <c r="AP88" i="11" l="1"/>
  <c r="AP63" i="11" l="1"/>
  <c r="AF63" i="11"/>
  <c r="AF88" i="11"/>
  <c r="AU71" i="11" l="1"/>
  <c r="AP71" i="11"/>
  <c r="AK71" i="11"/>
  <c r="V71" i="11"/>
  <c r="AA71" i="11" s="1"/>
  <c r="AF71" i="11" s="1"/>
  <c r="Q71" i="11"/>
  <c r="V72" i="11"/>
  <c r="AA72" i="11" s="1"/>
  <c r="AF72" i="11" s="1"/>
  <c r="Q72" i="11"/>
  <c r="V76" i="11" l="1"/>
  <c r="Q76" i="11"/>
  <c r="AA76" i="11" s="1"/>
  <c r="AF76" i="11" s="1"/>
  <c r="AK75" i="11"/>
  <c r="AA75" i="11"/>
  <c r="AF75" i="11" s="1"/>
  <c r="V75" i="11"/>
  <c r="Q75" i="11"/>
  <c r="AF77" i="11"/>
  <c r="AK28" i="11"/>
  <c r="AK70" i="11" l="1"/>
  <c r="CM9" i="11" l="1"/>
  <c r="CH9" i="11"/>
  <c r="CR9" i="11"/>
  <c r="DG8" i="11"/>
  <c r="CM8" i="11"/>
  <c r="CH8" i="11"/>
  <c r="CM7" i="11"/>
  <c r="CH7" i="11"/>
  <c r="V73" i="11"/>
  <c r="Q73" i="11"/>
  <c r="AK69" i="11"/>
  <c r="AK68" i="11"/>
  <c r="AA68" i="11"/>
  <c r="AK30" i="11"/>
  <c r="AK29" i="11"/>
  <c r="AU29" i="11"/>
  <c r="AK7" i="11"/>
  <c r="AP29" i="11" l="1"/>
  <c r="AP31" i="11"/>
  <c r="V31" i="11"/>
  <c r="Q31" i="11"/>
  <c r="AP34" i="11"/>
  <c r="AK34" i="11"/>
  <c r="V34" i="11"/>
  <c r="Q34" i="11"/>
  <c r="AP33" i="11"/>
  <c r="AK33" i="11"/>
  <c r="AA33" i="11"/>
  <c r="V33" i="11"/>
  <c r="Q33" i="11"/>
  <c r="AP32" i="11"/>
  <c r="AU31" i="11"/>
  <c r="AU34" i="11"/>
  <c r="AU33" i="11"/>
  <c r="AU32" i="11"/>
  <c r="AK32" i="11"/>
  <c r="AA32" i="11"/>
  <c r="V32" i="11"/>
  <c r="Q32" i="11"/>
  <c r="V74" i="11"/>
  <c r="Q74" i="11"/>
  <c r="AA73" i="11"/>
  <c r="AA70" i="11"/>
  <c r="V70" i="11"/>
  <c r="Q70" i="11"/>
  <c r="V69" i="11"/>
  <c r="Q69" i="11"/>
  <c r="AF68" i="11"/>
  <c r="V68" i="11"/>
  <c r="Q68" i="11"/>
  <c r="AU70" i="11"/>
  <c r="AP70" i="11"/>
  <c r="AU69" i="11"/>
  <c r="AP69" i="11"/>
  <c r="AU68" i="11"/>
  <c r="AP68" i="11"/>
  <c r="V30" i="11" l="1"/>
  <c r="Q30" i="11"/>
  <c r="AA30" i="11" s="1"/>
  <c r="V29" i="11"/>
  <c r="AA29" i="11" s="1"/>
  <c r="Q29" i="11"/>
  <c r="AA34" i="11"/>
  <c r="AA31" i="11"/>
  <c r="AA28" i="11"/>
  <c r="V28" i="11"/>
  <c r="Q28" i="11"/>
  <c r="AP7" i="11"/>
  <c r="AF7" i="11"/>
  <c r="Q7" i="11"/>
  <c r="AA7" i="11"/>
  <c r="V7" i="11"/>
  <c r="DQ102" i="11" l="1"/>
  <c r="DL102" i="11"/>
  <c r="DG102" i="11"/>
  <c r="DB102" i="11"/>
  <c r="CW102" i="11"/>
  <c r="CR102" i="11"/>
  <c r="AU88" i="11"/>
  <c r="AA74" i="11"/>
  <c r="AF74" i="11" s="1"/>
  <c r="AF73" i="11"/>
  <c r="AF70" i="11"/>
  <c r="AA69" i="11"/>
  <c r="AF69" i="11" s="1"/>
  <c r="AU63" i="11"/>
  <c r="AP23" i="11"/>
  <c r="AF23" i="11"/>
  <c r="AA23" i="11"/>
  <c r="V23" i="11"/>
  <c r="Q23" i="11"/>
  <c r="CW9" i="11"/>
  <c r="CR8" i="11"/>
  <c r="CR7"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AM36" i="9"/>
  <c r="C36" i="9"/>
  <c r="AM35" i="9"/>
  <c r="C35" i="9"/>
  <c r="U34" i="9"/>
  <c r="U35" i="9" s="1"/>
  <c r="U36" i="9" s="1"/>
  <c r="C34" i="9"/>
  <c r="AM34" i="9" l="1"/>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<sst xmlns="http://schemas.openxmlformats.org/spreadsheetml/2006/main" count="1042" uniqueCount="579">
  <si>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</si>
  <si>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</si>
  <si>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</si>
  <si>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</si>
  <si>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</si>
  <si>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</si>
  <si>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</si>
  <si>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</si>
  <si>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</si>
  <si>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</si>
  <si>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</si>
  <si>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</si>
  <si>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</si>
  <si>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</si>
  <si>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</si>
  <si>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</si>
  <si>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</si>
  <si>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</si>
  <si>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</si>
  <si>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</si>
  <si>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</si>
  <si>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</si>
  <si>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</si>
  <si>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</si>
  <si>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</si>
  <si>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</si>
  <si>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</si>
  <si>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</si>
  <si>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</si>
  <si>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</si>
  <si>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</si>
  <si>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</si>
  <si>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</si>
  <si>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</si>
  <si>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</si>
  <si>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</si>
  <si>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</si>
  <si>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</si>
  <si>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</si>
  <si>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</si>
  <si>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</si>
  <si>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</si>
  <si>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</si>
  <si>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</si>
  <si>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</si>
  <si>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</si>
  <si>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</si>
  <si>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</si>
  <si>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</si>
  <si>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</si>
  <si>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</si>
  <si>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</si>
  <si>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</si>
  <si>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</si>
  <si>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</si>
  <si>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</si>
  <si>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</si>
  <si>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</si>
  <si>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</si>
  <si>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</si>
  <si>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</si>
  <si>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</si>
  <si>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</si>
  <si>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</si>
  <si>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</si>
  <si>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</si>
  <si>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</si>
  <si>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</si>
  <si>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</si>
  <si>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</si>
  <si>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</si>
  <si>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</si>
  <si>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</si>
  <si>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</si>
  <si>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</si>
  <si>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</si>
  <si>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</si>
  <si>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</si>
  <si>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</si>
  <si>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</si>
  <si>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</si>
  <si>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</si>
  <si>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</si>
  <si>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</si>
  <si>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</si>
  <si>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</si>
  <si>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</si>
  <si>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</si>
  <si>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</si>
  <si>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</si>
  <si>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</si>
  <si>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</si>
  <si>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</si>
  <si>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</si>
  <si>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</si>
  <si>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</si>
  <si>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</si>
  <si>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</si>
  <si>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</si>
  <si>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</si>
  <si>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</si>
  <si>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</si>
  <si>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</si>
  <si>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</si>
  <si>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</si>
  <si>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</si>
  <si>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</si>
  <si>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</si>
  <si>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</si>
  <si>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</si>
  <si>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</si>
  <si>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</si>
  <si>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</si>
  <si>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</si>
  <si>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</si>
  <si>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</si>
  <si>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</si>
  <si>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</si>
  <si>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</si>
  <si>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</si>
  <si>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</si>
  <si>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</si>
  <si>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</si>
  <si>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</si>
  <si>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</si>
  <si>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</si>
  <si>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</si>
  <si>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</si>
  <si>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</si>
  <si>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</si>
  <si>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</si>
  <si>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</si>
  <si>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</si>
  <si>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</si>
  <si>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</si>
  <si>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</si>
  <si>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</si>
  <si>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</si>
  <si>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</si>
  <si>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</si>
  <si>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</si>
  <si>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</si>
  <si>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</si>
  <si>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</si>
  <si>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</si>
  <si>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</si>
  <si>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</si>
  <si>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</si>
  <si>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</si>
  <si>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</si>
  <si>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</si>
  <si>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</si>
  <si>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</si>
  <si>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</si>
  <si>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</si>
  <si>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</si>
  <si>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</si>
  <si>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</si>
  <si>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</si>
  <si>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</si>
  <si>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</si>
  <si>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</si>
  <si>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</si>
  <si>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</si>
  <si>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</si>
  <si>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</si>
  <si>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</si>
  <si>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</si>
  <si>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</si>
  <si>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</si>
  <si>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</si>
  <si>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</si>
  <si>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</si>
  <si>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</si>
  <si>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</si>
  <si>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</si>
  <si>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</si>
  <si>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</si>
  <si>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</si>
  <si>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</si>
  <si>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</si>
  <si>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</si>
  <si>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</si>
  <si>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</si>
  <si>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</si>
  <si>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</si>
  <si>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</si>
  <si>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</si>
  <si>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</si>
  <si>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</si>
  <si>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</si>
  <si>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</si>
  <si>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</si>
  <si>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岐阜県本巣市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</si>
  <si>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</si>
  <si>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</si>
  <si>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</si>
  <si>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</si>
  <si>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</si>
  <si>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</si>
  <si>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</si>
  <si>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</si>
  <si>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</si>
  <si>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</si>
  <si>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</si>
  <si>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</si>
  <si>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</si>
  <si>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</si>
  <si>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</si>
  <si>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</si>
  <si>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</si>
  <si>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</si>
  <si>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</si>
  <si>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</si>
  <si>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</si>
  <si>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</si>
  <si>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</si>
  <si>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</si>
  <si>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</si>
  <si>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</si>
  <si>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</si>
  <si>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</si>
  <si>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</si>
  <si>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</si>
  <si>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</si>
  <si>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</si>
  <si>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</si>
  <si>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</si>
  <si>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</si>
  <si>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</si>
  <si>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</si>
  <si>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</si>
  <si>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</si>
  <si>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</si>
  <si>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</si>
  <si>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</si>
  <si>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</si>
  <si>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</si>
  <si>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</si>
  <si>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</si>
  <si>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</si>
  <si>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</si>
  <si>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</si>
  <si>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</si>
  <si>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</si>
  <si>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</si>
  <si>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</si>
  <si>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</si>
  <si>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</si>
  <si>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</si>
  <si>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</si>
  <si>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</si>
  <si>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</si>
  <si>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</si>
  <si>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</si>
  <si>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</si>
  <si>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</si>
  <si>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</si>
  <si>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</si>
  <si>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</si>
  <si>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</si>
  <si>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</si>
  <si>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</si>
  <si>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</si>
  <si>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</si>
  <si>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</si>
  <si>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</si>
  <si>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</si>
  <si>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</si>
  <si>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</si>
  <si>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</si>
  <si>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</si>
  <si>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</si>
  <si>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</si>
  <si>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</si>
  <si>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</si>
  <si>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</si>
  <si>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</si>
  <si>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</si>
  <si>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</si>
  <si>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</si>
  <si>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</si>
  <si>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</si>
  <si>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</si>
  <si>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</si>
  <si>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</si>
  <si>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</si>
  <si>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</si>
  <si>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</si>
  <si>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</si>
  <si>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</si>
  <si>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</si>
  <si>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</si>
  <si>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</si>
  <si>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</si>
  <si>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</si>
  <si>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</si>
  <si>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</si>
  <si>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</si>
  <si>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</si>
  <si>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</si>
  <si>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</si>
  <si>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</si>
  <si>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</si>
  <si>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</si>
  <si>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</si>
  <si>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</si>
  <si>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</si>
  <si>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</si>
  <si>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</si>
  <si>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</si>
  <si>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</si>
  <si>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</si>
  <si>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</si>
  <si>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</si>
  <si>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</si>
  <si>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</si>
  <si>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</si>
  <si>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</si>
  <si>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</si>
  <si>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</si>
  <si>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</si>
  <si>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</si>
  <si>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</si>
  <si>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</si>
  <si>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</si>
  <si>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</si>
  <si>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</si>
  <si>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</si>
  <si>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</si>
  <si>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</si>
  <si>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</si>
  <si>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</si>
  <si>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</si>
  <si>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</si>
  <si>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</si>
  <si>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</si>
  <si>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</si>
  <si>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</si>
  <si>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</si>
  <si>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</si>
  <si>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岐阜県本巣市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</si>
  <si>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</si>
  <si>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</si>
  <si>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</si>
  <si>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</si>
  <si>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</si>
  <si>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</si>
  <si>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</si>
  <si>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</si>
  <si>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</si>
  <si>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</si>
  <si>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</si>
  <si>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</si>
  <si>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</si>
  <si>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</si>
  <si>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</si>
  <si>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</si>
  <si>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</si>
  <si>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</si>
  <si>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</si>
  <si>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</si>
  <si>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</si>
  <si>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</si>
  <si>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</si>
  <si>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</si>
  <si>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</si>
  <si>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</si>
  <si>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</si>
  <si>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</si>
  <si>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</si>
  <si>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</si>
  <si>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</si>
  <si>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</si>
  <si>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</si>
  <si>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</si>
  <si>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</si>
  <si>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</si>
  <si>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</si>
  <si>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</si>
  <si>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</si>
  <si>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</si>
  <si>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</si>
  <si>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</si>
  <si>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</si>
  <si>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</si>
  <si>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</si>
  <si>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</si>
  <si>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</si>
  <si>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</si>
  <si>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</si>
  <si>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</si>
  <si>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</si>
  <si>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</si>
  <si>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</si>
  <si>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</si>
  <si>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</si>
  <si>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</si>
  <si>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</si>
  <si>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</si>
  <si>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</si>
  <si>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</si>
  <si>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</si>
  <si>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</si>
  <si>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</si>
  <si>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</si>
  <si>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</si>
  <si>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</si>
  <si>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</si>
  <si>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</si>
  <si>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</si>
  <si>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</si>
  <si>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</si>
  <si>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</si>
  <si>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</si>
  <si>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</si>
  <si>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</si>
  <si>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</si>
  <si>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</si>
  <si>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</si>
  <si>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</si>
  <si>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</si>
  <si>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</si>
  <si>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</si>
  <si>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</si>
  <si>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</si>
  <si>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</si>
  <si>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</si>
  <si>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</si>
  <si>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</si>
  <si>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</si>
  <si>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</si>
  <si>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</si>
  <si>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</si>
  <si>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</si>
  <si>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</si>
  <si>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</si>
  <si>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</si>
  <si>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</si>
  <si>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</si>
  <si>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</si>
  <si>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</si>
  <si>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</si>
  <si>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</si>
  <si>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</si>
  <si>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</si>
  <si>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</si>
  <si>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</si>
  <si>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</si>
  <si>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</si>
  <si>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</si>
  <si>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</si>
  <si>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</si>
  <si>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</si>
  <si>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</si>
  <si>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</si>
  <si>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</si>
  <si>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</si>
  <si>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</si>
  <si>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</si>
  <si>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</si>
  <si>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</si>
  <si>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</si>
  <si>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</si>
  <si>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</si>
  <si>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</si>
  <si>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</si>
  <si>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</si>
  <si>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</si>
  <si>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</si>
  <si>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</si>
  <si>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</si>
  <si>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</si>
  <si>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</si>
  <si>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</si>
  <si>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</si>
  <si>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</si>
  <si>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</si>
  <si>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</si>
  <si>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</si>
  <si>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</si>
  <si>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</si>
  <si>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</si>
  <si>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</si>
  <si>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</si>
  <si>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</si>
  <si>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</si>
  <si>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</si>
  <si>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</si>
  <si>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</si>
  <si>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</si>
  <si>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</si>
  <si>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</si>
  <si>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</si>
  <si>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</si>
  <si>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</si>
  <si>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</si>
  <si>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</si>
  <si>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</si>
  <si>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</si>
  <si>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</si>
  <si>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</si>
  <si>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</si>
  <si>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</si>
  <si>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</si>
  <si>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</si>
  <si>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</si>
  <si>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</si>
  <si>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</si>
  <si>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</si>
  <si>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</si>
  <si>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</si>
  <si>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</si>
  <si>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</si>
  <si>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</si>
  <si>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</si>
  <si>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</si>
  <si>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</si>
  <si>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</si>
  <si>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</si>
  <si>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</si>
  <si>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</si>
  <si>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</si>
  <si>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2.58</t>
  </si>
  <si>
    <t>▲ 0.77</t>
  </si>
  <si>
    <t>▲ 1.68</t>
  </si>
  <si>
    <t>一般会計</t>
  </si>
  <si>
    <t>水道事業会計</t>
  </si>
  <si>
    <t>国民健康保険特別会計（事業勘定）</t>
  </si>
  <si>
    <t>簡易水道特別会計</t>
  </si>
  <si>
    <t>国民健康保険特別会計（施設勘定）</t>
  </si>
  <si>
    <t>農業集落排水事業特別会計</t>
  </si>
  <si>
    <t>公共下水道特別会計</t>
  </si>
  <si>
    <t>後期高齢者医療特別会計</t>
  </si>
  <si>
    <t>その他会計（赤字）</t>
  </si>
  <si>
    <t>その他会計（黒字）</t>
  </si>
  <si>
    <t>もとす振興公社
（旧　織部の里もとす）</t>
    <rPh sb="3" eb="5">
      <t>シンコウ</t>
    </rPh>
    <rPh sb="5" eb="7">
      <t>コウシャ</t>
    </rPh>
    <rPh sb="9" eb="10">
      <t>キュウ</t>
    </rPh>
    <rPh sb="11" eb="13">
      <t>オリベ</t>
    </rPh>
    <rPh sb="14" eb="15">
      <t>サト</t>
    </rPh>
    <phoneticPr fontId="5"/>
  </si>
  <si>
    <t>本巣市土地開発公社</t>
    <rPh sb="0" eb="2">
      <t>モトス</t>
    </rPh>
    <rPh sb="2" eb="3">
      <t>シ</t>
    </rPh>
    <rPh sb="3" eb="5">
      <t>トチ</t>
    </rPh>
    <rPh sb="5" eb="7">
      <t>カイハツ</t>
    </rPh>
    <rPh sb="7" eb="9">
      <t>コウシャ</t>
    </rPh>
    <phoneticPr fontId="5"/>
  </si>
  <si>
    <t>樽見鉄道</t>
    <rPh sb="0" eb="2">
      <t>タルミ</t>
    </rPh>
    <rPh sb="2" eb="4">
      <t>テツドウ</t>
    </rPh>
    <phoneticPr fontId="5"/>
  </si>
  <si>
    <t>○</t>
    <phoneticPr fontId="2"/>
  </si>
  <si>
    <t>-</t>
    <phoneticPr fontId="5"/>
  </si>
  <si>
    <t>法適用企業</t>
    <phoneticPr fontId="5"/>
  </si>
  <si>
    <t>法非適用企業</t>
    <phoneticPr fontId="5"/>
  </si>
  <si>
    <t>西濃環境整備組合</t>
    <rPh sb="0" eb="2">
      <t>セイノウ</t>
    </rPh>
    <rPh sb="2" eb="4">
      <t>カンキョウ</t>
    </rPh>
    <rPh sb="4" eb="6">
      <t>セイビ</t>
    </rPh>
    <rPh sb="6" eb="8">
      <t>クミアイ</t>
    </rPh>
    <phoneticPr fontId="5"/>
  </si>
  <si>
    <t>本巣消防事務組合</t>
    <rPh sb="0" eb="2">
      <t>モトス</t>
    </rPh>
    <rPh sb="2" eb="4">
      <t>ショウボウ</t>
    </rPh>
    <rPh sb="4" eb="6">
      <t>ジム</t>
    </rPh>
    <rPh sb="6" eb="8">
      <t>クミアイ</t>
    </rPh>
    <phoneticPr fontId="5"/>
  </si>
  <si>
    <t>もとす広域連合（一般会計）</t>
    <rPh sb="3" eb="5">
      <t>コウイキ</t>
    </rPh>
    <rPh sb="5" eb="7">
      <t>レンゴウ</t>
    </rPh>
    <rPh sb="8" eb="10">
      <t>イッパン</t>
    </rPh>
    <rPh sb="10" eb="12">
      <t>カイケイ</t>
    </rPh>
    <rPh sb="12" eb="13">
      <t>ヨウブン</t>
    </rPh>
    <phoneticPr fontId="5"/>
  </si>
  <si>
    <t>もとす広域連合（介護保険特別会計）</t>
    <rPh sb="3" eb="5">
      <t>コウイキ</t>
    </rPh>
    <rPh sb="5" eb="7">
      <t>レンゴウ</t>
    </rPh>
    <rPh sb="8" eb="10">
      <t>カイゴ</t>
    </rPh>
    <rPh sb="10" eb="12">
      <t>ホケン</t>
    </rPh>
    <rPh sb="12" eb="14">
      <t>トクベツ</t>
    </rPh>
    <rPh sb="14" eb="16">
      <t>カイケイ</t>
    </rPh>
    <phoneticPr fontId="5"/>
  </si>
  <si>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5"/>
  </si>
  <si>
    <t>基金から70百万円繰入</t>
    <rPh sb="0" eb="2">
      <t>キキン</t>
    </rPh>
    <rPh sb="6" eb="9">
      <t>ヒャクマンエン</t>
    </rPh>
    <rPh sb="9" eb="11">
      <t>クリイレ</t>
    </rPh>
    <phoneticPr fontId="5"/>
  </si>
  <si>
    <t>岐阜県市町村会館組合</t>
    <rPh sb="0" eb="3">
      <t>ギフケン</t>
    </rPh>
    <rPh sb="3" eb="6">
      <t>シチョウソン</t>
    </rPh>
    <rPh sb="6" eb="8">
      <t>カイカン</t>
    </rPh>
    <rPh sb="8" eb="10">
      <t>クミアイ</t>
    </rPh>
    <phoneticPr fontId="5"/>
  </si>
  <si>
    <t>岐阜地域児童発達支援センター組合</t>
    <rPh sb="0" eb="2">
      <t>ギフ</t>
    </rPh>
    <rPh sb="2" eb="4">
      <t>チイキ</t>
    </rPh>
    <rPh sb="4" eb="6">
      <t>ジドウ</t>
    </rPh>
    <rPh sb="6" eb="8">
      <t>ハッタツ</t>
    </rPh>
    <rPh sb="8" eb="10">
      <t>シエン</t>
    </rPh>
    <rPh sb="14" eb="16">
      <t>クミアイ</t>
    </rPh>
    <phoneticPr fontId="5"/>
  </si>
  <si>
    <t>岐阜県市町村職員退職手当組合</t>
    <rPh sb="0" eb="3">
      <t>ギフケン</t>
    </rPh>
    <rPh sb="3" eb="6">
      <t>シチョウソン</t>
    </rPh>
    <rPh sb="6" eb="8">
      <t>ショクイン</t>
    </rPh>
    <rPh sb="8" eb="10">
      <t>タイショク</t>
    </rPh>
    <rPh sb="10" eb="12">
      <t>テアテ</t>
    </rPh>
    <rPh sb="12" eb="14">
      <t>クミアイ</t>
    </rPh>
    <phoneticPr fontId="5"/>
  </si>
  <si>
    <t>基金から
253百万円
繰入</t>
    <rPh sb="0" eb="2">
      <t>キキン</t>
    </rPh>
    <rPh sb="8" eb="11">
      <t>ヒャクマンエン</t>
    </rPh>
    <rPh sb="12" eb="14">
      <t>クリイレ</t>
    </rPh>
    <phoneticPr fontId="5"/>
  </si>
  <si>
    <t>基金から
110百万円
繰入</t>
    <rPh sb="0" eb="2">
      <t>キキン</t>
    </rPh>
    <rPh sb="8" eb="11">
      <t>ヒャクマンエン</t>
    </rPh>
    <rPh sb="12" eb="14">
      <t>クリイレ</t>
    </rPh>
    <phoneticPr fontId="5"/>
  </si>
  <si>
    <t>基金から260百万円繰入</t>
    <rPh sb="0" eb="2">
      <t>キキン</t>
    </rPh>
    <rPh sb="7" eb="10">
      <t>ヒャクマンエン</t>
    </rPh>
    <rPh sb="10" eb="12">
      <t>クリイレ</t>
    </rPh>
    <phoneticPr fontId="5"/>
  </si>
  <si>
    <t>基金から31百万円繰入</t>
    <rPh sb="0" eb="2">
      <t>キキン</t>
    </rPh>
    <rPh sb="6" eb="9">
      <t>ヒャクマンエン</t>
    </rPh>
    <rPh sb="9" eb="11">
      <t>クリイレ</t>
    </rPh>
    <phoneticPr fontId="5"/>
  </si>
  <si>
    <t>基金から1475百万円繰入</t>
    <rPh sb="0" eb="2">
      <t>キキン</t>
    </rPh>
    <rPh sb="8" eb="11">
      <t>ヒャクマンエン</t>
    </rPh>
    <rPh sb="11" eb="13">
      <t>クリイレ</t>
    </rPh>
    <phoneticPr fontId="5"/>
  </si>
  <si>
    <t>基金から50百万円繰入</t>
    <rPh sb="0" eb="2">
      <t>キキン</t>
    </rPh>
    <rPh sb="6" eb="9">
      <t>ヒャクマンエン</t>
    </rPh>
    <rPh sb="9" eb="11">
      <t>クリイレ</t>
    </rPh>
    <phoneticPr fontId="5"/>
  </si>
  <si>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2"/>
  </si>
  <si>
    <t>国民健康保険特別会計（施設勘定）</t>
    <phoneticPr fontId="5"/>
  </si>
  <si>
    <t>後期高齢者医療特別会計</t>
    <phoneticPr fontId="5"/>
  </si>
  <si>
    <t>水道事業会計</t>
    <phoneticPr fontId="5"/>
  </si>
  <si>
    <t>簡易水道特別会計</t>
    <phoneticPr fontId="5"/>
  </si>
  <si>
    <t>農業集落排水事業特別会計</t>
    <phoneticPr fontId="5"/>
  </si>
  <si>
    <t>公共下水道特別会計</t>
    <phoneticPr fontId="5"/>
  </si>
  <si>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2"/>
  </si>
  <si>
    <t>基金から287百万円繰入</t>
    <rPh sb="0" eb="2">
      <t>キキン</t>
    </rPh>
    <rPh sb="7" eb="10">
      <t>ヒャクマンエン</t>
    </rPh>
    <rPh sb="10" eb="12">
      <t>クリイレ</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</si>
  <si>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</si>
  <si>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</si>
  <si>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</si>
  <si>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</si>
  <si>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</si>
  <si>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</si>
  <si>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</si>
  <si>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</si>
  <si>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</si>
  <si>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</si>
  <si>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</si>
  <si>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将来負担比率と実質公債費比率のいずれも類似団体内平均値より下回っている。経年変化を見てみると、将来負担比率が上昇傾向にある。要因としては、地方債残高の増、充当可能基金残高の
減少による充当可能財源等の減によるもの。それに加えて、普通交付税合併特例措置の段階的縮減による普通交付税の減と臨時財政対策債発行可能額の減による標準財政規模の減も影響してい
る。実質公債費比率が上昇に転じた要因は、ここ数年での発行額のピークであった臨時財政対策債の元金償還が始まったことによる元利償還金の増や前述の標準財政規模の減による。</t>
    <rPh sb="1" eb="3">
      <t>ショウライ</t>
    </rPh>
    <rPh sb="3" eb="5">
      <t>フタン</t>
    </rPh>
    <rPh sb="5" eb="7">
      <t>ヒリツ</t>
    </rPh>
    <rPh sb="8" eb="10">
      <t>ジッシツ</t>
    </rPh>
    <rPh sb="10" eb="13">
      <t>コウサイヒ</t>
    </rPh>
    <rPh sb="13" eb="15">
      <t>ヒリツ</t>
    </rPh>
    <rPh sb="20" eb="22">
      <t>ルイジ</t>
    </rPh>
    <rPh sb="22" eb="24">
      <t>ダンタイ</t>
    </rPh>
    <rPh sb="24" eb="25">
      <t>ナイ</t>
    </rPh>
    <rPh sb="25" eb="27">
      <t>ヘイキン</t>
    </rPh>
    <rPh sb="27" eb="28">
      <t>アタイ</t>
    </rPh>
    <rPh sb="30" eb="32">
      <t>シタマワ</t>
    </rPh>
    <rPh sb="37" eb="39">
      <t>ケイネン</t>
    </rPh>
    <rPh sb="39" eb="41">
      <t>ヘンカ</t>
    </rPh>
    <rPh sb="42" eb="43">
      <t>ミ</t>
    </rPh>
    <rPh sb="48" eb="50">
      <t>ショウライ</t>
    </rPh>
    <rPh sb="50" eb="52">
      <t>フタン</t>
    </rPh>
    <rPh sb="52" eb="54">
      <t>ヒリツ</t>
    </rPh>
    <rPh sb="55" eb="57">
      <t>ジョウショウ</t>
    </rPh>
    <rPh sb="57" eb="59">
      <t>ケイコウ</t>
    </rPh>
    <rPh sb="63" eb="65">
      <t>ヨウイン</t>
    </rPh>
    <rPh sb="70" eb="73">
      <t>チホウサイ</t>
    </rPh>
    <rPh sb="73" eb="75">
      <t>ザンダカ</t>
    </rPh>
    <rPh sb="76" eb="77">
      <t>ゾウ</t>
    </rPh>
    <rPh sb="78" eb="80">
      <t>ジュウトウ</t>
    </rPh>
    <rPh sb="80" eb="82">
      <t>カノウ</t>
    </rPh>
    <rPh sb="82" eb="84">
      <t>キキン</t>
    </rPh>
    <rPh sb="84" eb="86">
      <t>ザンダカ</t>
    </rPh>
    <rPh sb="88" eb="90">
      <t>ゲンショウ</t>
    </rPh>
    <rPh sb="93" eb="95">
      <t>ジュウトウ</t>
    </rPh>
    <rPh sb="95" eb="97">
      <t>カノウ</t>
    </rPh>
    <rPh sb="97" eb="99">
      <t>ザイゲン</t>
    </rPh>
    <rPh sb="99" eb="100">
      <t>トウ</t>
    </rPh>
    <rPh sb="101" eb="102">
      <t>ゲン</t>
    </rPh>
    <rPh sb="111" eb="112">
      <t>クワ</t>
    </rPh>
    <rPh sb="115" eb="117">
      <t>フツウ</t>
    </rPh>
    <rPh sb="117" eb="120">
      <t>コウフゼイ</t>
    </rPh>
    <rPh sb="120" eb="122">
      <t>ガッペイ</t>
    </rPh>
    <rPh sb="122" eb="124">
      <t>トクレイ</t>
    </rPh>
    <rPh sb="124" eb="126">
      <t>ソチ</t>
    </rPh>
    <rPh sb="127" eb="129">
      <t>ダンカイ</t>
    </rPh>
    <rPh sb="129" eb="130">
      <t>テキ</t>
    </rPh>
    <rPh sb="130" eb="132">
      <t>シュクゲン</t>
    </rPh>
    <rPh sb="135" eb="137">
      <t>フツウ</t>
    </rPh>
    <rPh sb="137" eb="140">
      <t>コウフゼイ</t>
    </rPh>
    <rPh sb="177" eb="179">
      <t>ジッシツ</t>
    </rPh>
    <rPh sb="179" eb="182">
      <t>コウサイヒ</t>
    </rPh>
    <rPh sb="182" eb="184">
      <t>ヒリツ</t>
    </rPh>
    <rPh sb="185" eb="187">
      <t>ジョウショウ</t>
    </rPh>
    <rPh sb="188" eb="189">
      <t>テン</t>
    </rPh>
    <rPh sb="191" eb="193">
      <t>ヨウイン</t>
    </rPh>
    <rPh sb="197" eb="199">
      <t>スウネン</t>
    </rPh>
    <rPh sb="201" eb="204">
      <t>ハッコウガク</t>
    </rPh>
    <rPh sb="212" eb="214">
      <t>リンジ</t>
    </rPh>
    <rPh sb="214" eb="216">
      <t>ザイセイ</t>
    </rPh>
    <rPh sb="216" eb="218">
      <t>タイサク</t>
    </rPh>
    <rPh sb="218" eb="219">
      <t>サイ</t>
    </rPh>
    <rPh sb="220" eb="222">
      <t>ガンキン</t>
    </rPh>
    <rPh sb="222" eb="224">
      <t>ショウカン</t>
    </rPh>
    <rPh sb="225" eb="226">
      <t>ハジ</t>
    </rPh>
    <rPh sb="234" eb="236">
      <t>ガンリ</t>
    </rPh>
    <rPh sb="236" eb="239">
      <t>ショウカンキン</t>
    </rPh>
    <rPh sb="240" eb="241">
      <t>ゾウ</t>
    </rPh>
    <rPh sb="242" eb="244">
      <t>ゼンジュツ</t>
    </rPh>
    <rPh sb="245" eb="247">
      <t>ヒョウジュン</t>
    </rPh>
    <rPh sb="247" eb="249">
      <t>ザイセイ</t>
    </rPh>
    <rPh sb="249" eb="251">
      <t>キボ</t>
    </rPh>
    <rPh sb="252" eb="253">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</si>
</sst>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wrapText="1"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wrapText="1"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66777</c:v>
                </c:pt>
                <c:pt idx="1">
                  <c:v>89965</c:v>
                </c:pt>
                <c:pt idx="2">
                  <c:v>100772</c:v>
                </c:pt>
                <c:pt idx="3">
                  <c:v>96237</c:v>
                </c:pt>
                <c:pt idx="4">
                  <c:v>65824</c:v>
                </c:pt>
              </c:numCache>
            </c:numRef>
          </c:val>
          <c:smooth val="0"/>
        </c:ser>
        <c:dLbls>
          <c:showLegendKey val="0"/>
          <c:showVal val="0"/>
          <c:showCatName val="0"/>
          <c:showSerName val="0"/>
          <c:showPercent val="0"/>
          <c:showBubbleSize val="0"/>
        </c:dLbls>
        <c:marker val="1"/>
        <c:smooth val="0"/>
        <c:axId val="114227840"/>
        <c:axId val="114299648"/>
      </c:lineChart>
      <c:catAx>
        <c:axId val="114227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99648"/>
        <c:crosses val="autoZero"/>
        <c:auto val="1"/>
        <c:lblAlgn val="ctr"/>
        <c:lblOffset val="100"/>
        <c:tickLblSkip val="1"/>
        <c:tickMarkSkip val="1"/>
        <c:noMultiLvlLbl val="0"/>
      </c:catAx>
      <c:valAx>
        <c:axId val="114299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27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8.75</c:v>
                </c:pt>
                <c:pt idx="1">
                  <c:v>5.81</c:v>
                </c:pt>
                <c:pt idx="2">
                  <c:v>4.87</c:v>
                </c:pt>
                <c:pt idx="3">
                  <c:v>7.68</c:v>
                </c:pt>
                <c:pt idx="4">
                  <c:v>8.2200000000000006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49.57</c:v>
                </c:pt>
                <c:pt idx="1">
                  <c:v>48.73</c:v>
                </c:pt>
                <c:pt idx="2">
                  <c:v>48.15</c:v>
                </c:pt>
                <c:pt idx="3">
                  <c:v>45.32</c:v>
                </c:pt>
                <c:pt idx="4">
                  <c:v>46.03</c:v>
                </c:pt>
              </c:numCache>
            </c:numRef>
          </c:val>
        </c:ser>
        <c:dLbls>
          <c:showLegendKey val="0"/>
          <c:showVal val="0"/>
          <c:showCatName val="0"/>
          <c:showSerName val="0"/>
          <c:showPercent val="0"/>
          <c:showBubbleSize val="0"/>
        </c:dLbls>
        <c:gapWidth val="250"/>
        <c:overlap val="100"/>
        <c:axId val="114573312"/>
        <c:axId val="114575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0.95</c:v>
                </c:pt>
                <c:pt idx="1">
                  <c:v>-2.58</c:v>
                </c:pt>
                <c:pt idx="2">
                  <c:v>-0.77</c:v>
                </c:pt>
                <c:pt idx="3">
                  <c:v>-1.68</c:v>
                </c:pt>
                <c:pt idx="4">
                  <c:v>0.96</c:v>
                </c:pt>
              </c:numCache>
            </c:numRef>
          </c:val>
          <c:smooth val="0"/>
        </c:ser>
        <c:dLbls>
          <c:showLegendKey val="0"/>
          <c:showVal val="0"/>
          <c:showCatName val="0"/>
          <c:showSerName val="0"/>
          <c:showPercent val="0"/>
          <c:showBubbleSize val="0"/>
        </c:dLbls>
        <c:marker val="1"/>
        <c:smooth val="0"/>
        <c:axId val="114573312"/>
        <c:axId val="114575232"/>
      </c:lineChart>
      <c:catAx>
        <c:axId val="1145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75232"/>
        <c:crosses val="autoZero"/>
        <c:auto val="1"/>
        <c:lblAlgn val="ctr"/>
        <c:lblOffset val="100"/>
        <c:tickLblSkip val="1"/>
        <c:tickMarkSkip val="1"/>
        <c:noMultiLvlLbl val="0"/>
      </c:catAx>
      <c:valAx>
        <c:axId val="1145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7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0.01</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0.15</c:v>
                </c:pt>
                <c:pt idx="2">
                  <c:v>#N/A</c:v>
                </c:pt>
                <c:pt idx="3">
                  <c:v>0.3</c:v>
                </c:pt>
                <c:pt idx="4">
                  <c:v>#N/A</c:v>
                </c:pt>
                <c:pt idx="5">
                  <c:v>0.18</c:v>
                </c:pt>
                <c:pt idx="6">
                  <c:v>#N/A</c:v>
                </c:pt>
                <c:pt idx="7">
                  <c:v>0.13</c:v>
                </c:pt>
                <c:pt idx="8">
                  <c:v>#N/A</c:v>
                </c:pt>
                <c:pt idx="9">
                  <c:v>0.06</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0.63</c:v>
                </c:pt>
                <c:pt idx="2">
                  <c:v>#N/A</c:v>
                </c:pt>
                <c:pt idx="3">
                  <c:v>0.2</c:v>
                </c:pt>
                <c:pt idx="4">
                  <c:v>#N/A</c:v>
                </c:pt>
                <c:pt idx="5">
                  <c:v>0.12</c:v>
                </c:pt>
                <c:pt idx="6">
                  <c:v>#N/A</c:v>
                </c:pt>
                <c:pt idx="7">
                  <c:v>0.14000000000000001</c:v>
                </c:pt>
                <c:pt idx="8">
                  <c:v>#N/A</c:v>
                </c:pt>
                <c:pt idx="9">
                  <c:v>0.08</c:v>
                </c:pt>
              </c:numCache>
            </c:numRef>
          </c:val>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0.12</c:v>
                </c:pt>
                <c:pt idx="4">
                  <c:v>#N/A</c:v>
                </c:pt>
                <c:pt idx="5">
                  <c:v>0.14000000000000001</c:v>
                </c:pt>
                <c:pt idx="6">
                  <c:v>#N/A</c:v>
                </c:pt>
                <c:pt idx="7">
                  <c:v>0.16</c:v>
                </c:pt>
                <c:pt idx="8">
                  <c:v>#N/A</c:v>
                </c:pt>
                <c:pt idx="9">
                  <c:v>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0.21</c:v>
                </c:pt>
                <c:pt idx="2">
                  <c:v>#N/A</c:v>
                </c:pt>
                <c:pt idx="3">
                  <c:v>0.16</c:v>
                </c:pt>
                <c:pt idx="4">
                  <c:v>#N/A</c:v>
                </c:pt>
                <c:pt idx="5">
                  <c:v>0.27</c:v>
                </c:pt>
                <c:pt idx="6">
                  <c:v>#N/A</c:v>
                </c:pt>
                <c:pt idx="7">
                  <c:v>0.1</c:v>
                </c:pt>
                <c:pt idx="8">
                  <c:v>#N/A</c:v>
                </c:pt>
                <c:pt idx="9">
                  <c:v>0.28999999999999998</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3.85</c:v>
                </c:pt>
                <c:pt idx="2">
                  <c:v>#N/A</c:v>
                </c:pt>
                <c:pt idx="3">
                  <c:v>3.54</c:v>
                </c:pt>
                <c:pt idx="4">
                  <c:v>#N/A</c:v>
                </c:pt>
                <c:pt idx="5">
                  <c:v>2.36</c:v>
                </c:pt>
                <c:pt idx="6">
                  <c:v>#N/A</c:v>
                </c:pt>
                <c:pt idx="7">
                  <c:v>1.76</c:v>
                </c:pt>
                <c:pt idx="8">
                  <c:v>#N/A</c:v>
                </c:pt>
                <c:pt idx="9">
                  <c:v>1.83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4.63</c:v>
                </c:pt>
                <c:pt idx="2">
                  <c:v>#N/A</c:v>
                </c:pt>
                <c:pt idx="3">
                  <c:v>4.91</c:v>
                </c:pt>
                <c:pt idx="4">
                  <c:v>#N/A</c:v>
                </c:pt>
                <c:pt idx="5">
                  <c:v>5.5</c:v>
                </c:pt>
                <c:pt idx="6">
                  <c:v>#N/A</c:v>
                </c:pt>
                <c:pt idx="7">
                  <c:v>6.3</c:v>
                </c:pt>
                <c:pt idx="8">
                  <c:v>#N/A</c:v>
                </c:pt>
                <c:pt idx="9">
                  <c:v>6.98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8.74</c:v>
                </c:pt>
                <c:pt idx="2">
                  <c:v>#N/A</c:v>
                </c:pt>
                <c:pt idx="3">
                  <c:v>5.8</c:v>
                </c:pt>
                <c:pt idx="4">
                  <c:v>#N/A</c:v>
                </c:pt>
                <c:pt idx="5">
                  <c:v>4.8600000000000003</c:v>
                </c:pt>
                <c:pt idx="6">
                  <c:v>#N/A</c:v>
                </c:pt>
                <c:pt idx="7">
                  <c:v>7.67</c:v>
                </c:pt>
                <c:pt idx="8">
                  <c:v>#N/A</c:v>
                </c:pt>
                <c:pt idx="9">
                  <c:v>8.2100000000000009</c:v>
                </c:pt>
              </c:numCache>
            </c:numRef>
          </c:val>
        </c:ser>
        <c:dLbls>
          <c:showLegendKey val="0"/>
          <c:showVal val="0"/>
          <c:showCatName val="0"/>
          <c:showSerName val="0"/>
          <c:showPercent val="0"/>
          <c:showBubbleSize val="0"/>
        </c:dLbls>
        <c:gapWidth val="150"/>
        <c:overlap val="100"/>
        <c:axId val="4195840"/>
        <c:axId val="4197376"/>
      </c:barChart>
      <c:catAx>
        <c:axId val="419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7376"/>
        <c:crosses val="autoZero"/>
        <c:auto val="1"/>
        <c:lblAlgn val="ctr"/>
        <c:lblOffset val="100"/>
        <c:tickLblSkip val="1"/>
        <c:tickMarkSkip val="1"/>
        <c:noMultiLvlLbl val="0"/>
      </c:catAx>
      <c:valAx>
        <c:axId val="419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1347</c:v>
                </c:pt>
                <c:pt idx="5">
                  <c:v>1372</c:v>
                </c:pt>
                <c:pt idx="8">
                  <c:v>1419</c:v>
                </c:pt>
                <c:pt idx="11">
                  <c:v>1518</c:v>
                </c:pt>
                <c:pt idx="14">
                  <c:v>1502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c:v>
                </c:pt>
                <c:pt idx="3">
                  <c:v>13</c:v>
                </c:pt>
                <c:pt idx="6">
                  <c:v>13</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85</c:v>
                </c:pt>
                <c:pt idx="3">
                  <c:v>66</c:v>
                </c:pt>
                <c:pt idx="6">
                  <c:v>64</c:v>
                </c:pt>
                <c:pt idx="9">
                  <c:v>72</c:v>
                </c:pt>
                <c:pt idx="12">
                  <c:v>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568</c:v>
                </c:pt>
                <c:pt idx="3">
                  <c:v>628</c:v>
                </c:pt>
                <c:pt idx="6">
                  <c:v>703</c:v>
                </c:pt>
                <c:pt idx="9">
                  <c:v>711</c:v>
                </c:pt>
                <c:pt idx="12">
                  <c:v>749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1082</c:v>
                </c:pt>
                <c:pt idx="3">
                  <c:v>1070</c:v>
                </c:pt>
                <c:pt idx="6">
                  <c:v>1048</c:v>
                </c:pt>
                <c:pt idx="9">
                  <c:v>1071</c:v>
                </c:pt>
                <c:pt idx="12">
                  <c:v>1120</c:v>
                </c:pt>
              </c:numCache>
            </c:numRef>
          </c:val>
        </c:ser>
        <c:dLbls>
          <c:showLegendKey val="0"/>
          <c:showVal val="0"/>
          <c:showCatName val="0"/>
          <c:showSerName val="0"/>
          <c:showPercent val="0"/>
          <c:showBubbleSize val="0"/>
        </c:dLbls>
        <c:gapWidth val="100"/>
        <c:overlap val="100"/>
        <c:axId val="114107520"/>
        <c:axId val="11410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401</c:v>
                </c:pt>
                <c:pt idx="2">
                  <c:v>#N/A</c:v>
                </c:pt>
                <c:pt idx="3">
                  <c:v>#N/A</c:v>
                </c:pt>
                <c:pt idx="4">
                  <c:v>405</c:v>
                </c:pt>
                <c:pt idx="5">
                  <c:v>#N/A</c:v>
                </c:pt>
                <c:pt idx="6">
                  <c:v>#N/A</c:v>
                </c:pt>
                <c:pt idx="7">
                  <c:v>409</c:v>
                </c:pt>
                <c:pt idx="8">
                  <c:v>#N/A</c:v>
                </c:pt>
                <c:pt idx="9">
                  <c:v>#N/A</c:v>
                </c:pt>
                <c:pt idx="10">
                  <c:v>349</c:v>
                </c:pt>
                <c:pt idx="11">
                  <c:v>#N/A</c:v>
                </c:pt>
                <c:pt idx="12">
                  <c:v>#N/A</c:v>
                </c:pt>
                <c:pt idx="13">
                  <c:v>444</c:v>
                </c:pt>
                <c:pt idx="14">
                  <c:v>#N/A</c:v>
                </c:pt>
              </c:numCache>
            </c:numRef>
          </c:val>
          <c:smooth val="0"/>
        </c:ser>
        <c:dLbls>
          <c:showLegendKey val="0"/>
          <c:showVal val="0"/>
          <c:showCatName val="0"/>
          <c:showSerName val="0"/>
          <c:showPercent val="0"/>
          <c:showBubbleSize val="0"/>
        </c:dLbls>
        <c:marker val="1"/>
        <c:smooth val="0"/>
        <c:axId val="114107520"/>
        <c:axId val="114109440"/>
      </c:lineChart>
      <c:catAx>
        <c:axId val="1141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09440"/>
        <c:crosses val="autoZero"/>
        <c:auto val="1"/>
        <c:lblAlgn val="ctr"/>
        <c:lblOffset val="100"/>
        <c:tickLblSkip val="1"/>
        <c:tickMarkSkip val="1"/>
        <c:noMultiLvlLbl val="0"/>
      </c:catAx>
      <c:valAx>
        <c:axId val="11410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17417</c:v>
                </c:pt>
                <c:pt idx="5">
                  <c:v>18377</c:v>
                </c:pt>
                <c:pt idx="8">
                  <c:v>18728</c:v>
                </c:pt>
                <c:pt idx="11">
                  <c:v>18592</c:v>
                </c:pt>
                <c:pt idx="14">
                  <c:v>18491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114</c:v>
                </c:pt>
                <c:pt idx="5">
                  <c:v>135</c:v>
                </c:pt>
                <c:pt idx="8">
                  <c:v>113</c:v>
                </c:pt>
                <c:pt idx="11">
                  <c:v>95</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10139</c:v>
                </c:pt>
                <c:pt idx="5">
                  <c:v>10504</c:v>
                </c:pt>
                <c:pt idx="8">
                  <c:v>10281</c:v>
                </c:pt>
                <c:pt idx="11">
                  <c:v>9517</c:v>
                </c:pt>
                <c:pt idx="14">
                  <c:v>9260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2193</c:v>
                </c:pt>
                <c:pt idx="3">
                  <c:v>2240</c:v>
                </c:pt>
                <c:pt idx="6">
                  <c:v>2299</c:v>
                </c:pt>
                <c:pt idx="9">
                  <c:v>2136</c:v>
                </c:pt>
                <c:pt idx="12">
                  <c:v>2224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442</c:v>
                </c:pt>
                <c:pt idx="3">
                  <c:v>491</c:v>
                </c:pt>
                <c:pt idx="6">
                  <c:v>424</c:v>
                </c:pt>
                <c:pt idx="9">
                  <c:v>373</c:v>
                </c:pt>
                <c:pt idx="12">
                  <c:v>436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10934</c:v>
                </c:pt>
                <c:pt idx="3">
                  <c:v>10769</c:v>
                </c:pt>
                <c:pt idx="6">
                  <c:v>10698</c:v>
                </c:pt>
                <c:pt idx="9">
                  <c:v>10878</c:v>
                </c:pt>
                <c:pt idx="12">
                  <c:v>10869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956</c:v>
                </c:pt>
                <c:pt idx="3">
                  <c:v>944</c:v>
                </c:pt>
                <c:pt idx="6">
                  <c:v>937</c:v>
                </c:pt>
                <c:pt idx="9">
                  <c:v>748</c:v>
                </c:pt>
                <c:pt idx="12">
                  <c:v>738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13811</c:v>
                </c:pt>
                <c:pt idx="3">
                  <c:v>14868</c:v>
                </c:pt>
                <c:pt idx="6">
                  <c:v>15747</c:v>
                </c:pt>
                <c:pt idx="9">
                  <c:v>16025</c:v>
                </c:pt>
                <c:pt idx="12">
                  <c:v>16221</c:v>
                </c:pt>
              </c:numCache>
            </c:numRef>
          </c:val>
        </c:ser>
        <c:dLbls>
          <c:showLegendKey val="0"/>
          <c:showVal val="0"/>
          <c:showCatName val="0"/>
          <c:showSerName val="0"/>
          <c:showPercent val="0"/>
          <c:showBubbleSize val="0"/>
        </c:dLbls>
        <c:gapWidth val="100"/>
        <c:overlap val="100"/>
        <c:axId val="122937344"/>
        <c:axId val="122939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665</c:v>
                </c:pt>
                <c:pt idx="2">
                  <c:v>#N/A</c:v>
                </c:pt>
                <c:pt idx="3">
                  <c:v>#N/A</c:v>
                </c:pt>
                <c:pt idx="4">
                  <c:v>296</c:v>
                </c:pt>
                <c:pt idx="5">
                  <c:v>#N/A</c:v>
                </c:pt>
                <c:pt idx="6">
                  <c:v>#N/A</c:v>
                </c:pt>
                <c:pt idx="7">
                  <c:v>982</c:v>
                </c:pt>
                <c:pt idx="8">
                  <c:v>#N/A</c:v>
                </c:pt>
                <c:pt idx="9">
                  <c:v>#N/A</c:v>
                </c:pt>
                <c:pt idx="10">
                  <c:v>1956</c:v>
                </c:pt>
                <c:pt idx="11">
                  <c:v>#N/A</c:v>
                </c:pt>
                <c:pt idx="12">
                  <c:v>#N/A</c:v>
                </c:pt>
                <c:pt idx="13">
                  <c:v>2664</c:v>
                </c:pt>
                <c:pt idx="14">
                  <c:v>#N/A</c:v>
                </c:pt>
              </c:numCache>
            </c:numRef>
          </c:val>
          <c:smooth val="0"/>
        </c:ser>
        <c:dLbls>
          <c:showLegendKey val="0"/>
          <c:showVal val="0"/>
          <c:showCatName val="0"/>
          <c:showSerName val="0"/>
          <c:showPercent val="0"/>
          <c:showBubbleSize val="0"/>
        </c:dLbls>
        <c:marker val="1"/>
        <c:smooth val="0"/>
        <c:axId val="122937344"/>
        <c:axId val="122939264"/>
      </c:lineChart>
      <c:catAx>
        <c:axId val="1229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939264"/>
        <c:crosses val="autoZero"/>
        <c:auto val="1"/>
        <c:lblAlgn val="ctr"/>
        <c:lblOffset val="100"/>
        <c:tickLblSkip val="1"/>
        <c:tickMarkSkip val="1"/>
        <c:noMultiLvlLbl val="0"/>
      </c:catAx>
      <c:valAx>
        <c:axId val="12293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9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82624"/>
        <c:axId val="123092992"/>
      </c:scatterChart>
      <c:valAx>
        <c:axId val="1230826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92992"/>
        <c:crosses val="autoZero"/>
        <c:crossBetween val="midCat"/>
      </c:valAx>
      <c:valAx>
        <c:axId val="1230929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82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5.7</c:v>
                </c:pt>
                <c:pt idx="1">
                  <c:v>4.5</c:v>
                </c:pt>
                <c:pt idx="2">
                  <c:v>4.0999999999999996</c:v>
                </c:pt>
                <c:pt idx="3">
                  <c:v>4</c:v>
                </c:pt>
                <c:pt idx="4">
                  <c:v>4.2</c:v>
                </c:pt>
              </c:numCache>
            </c:numRef>
          </c:xVal>
          <c:yVal>
            <c:numRef>
              <c:f>公会計指標分析・財政指標組合せ分析表!$K$73:$O$73</c:f>
              <c:numCache>
                <c:formatCode>#,##0.0;"▲ "#,##0.0</c:formatCode>
                <c:ptCount val="5"/>
                <c:pt idx="0">
                  <c:v>7</c:v>
                </c:pt>
                <c:pt idx="1">
                  <c:v>3</c:v>
                </c:pt>
                <c:pt idx="2">
                  <c:v>10</c:v>
                </c:pt>
                <c:pt idx="3">
                  <c:v>20.9</c:v>
                </c:pt>
                <c:pt idx="4">
                  <c:v>28.6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23683968"/>
        <c:axId val="123685888"/>
      </c:scatterChart>
      <c:valAx>
        <c:axId val="123683968"/>
        <c:scaling>
          <c:orientation val="minMax"/>
          <c:max val="14.7"/>
          <c:min val="3.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85888"/>
        <c:crosses val="autoZero"/>
        <c:crossBetween val="midCat"/>
      </c:valAx>
      <c:valAx>
        <c:axId val="123685888"/>
        <c:scaling>
          <c:orientation val="minMax"/>
          <c:max val="10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683968"/>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学校施設整備等事業債や臨時財政対策債などの発行増により増加してい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公営企業債の元利償還金に対する繰入金は、農業集落排水事業特別会計分や公共下水道特別会計分で増となり、全体で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算入公債費等は、臨時財政対策債の発行可能額の減などを反映し、前年度から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以上の結果、元利償還金等（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が前年同額、算入公債費等（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百万円減少となり、実質公債費比率の分子は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年度の繰り上げ償還（公的資金補償金免除繰上償還）により平成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年度では減少したが、平成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年度以降は臨時財政対策債発行額の増などにより増額となっている。充当可能基金は、主に財政調整基金及び学校教育施設等整備基金の取り崩しにより減額となっており、将来負担比率は上昇傾向にある。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財政力指数は前年度の０．６</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から０．６</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と０．０１ポイント下降したが、類似団体平均よりも、０．２</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ポイント高い数値となっている。今後も本巣市定員適正化計画による適正な定員管理による人件費の抑制、行財政改革大綱実施計画及び事務事業評価による歳出の徹底的な見直しを実施し、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39</xdr:row>
      <xdr:rowOff>157692</xdr:rowOff>
    </xdr:to>
    <xdr:cxnSp macro="">
      <xdr:nvCxnSpPr>
        <xdr:cNvPr id="74" name="直線コネクタ 73"/>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77258</xdr:rowOff>
    </xdr:from>
    <xdr:to>
      <xdr:col>3</xdr:col>
      <xdr:colOff>279400</xdr:colOff>
      <xdr:row>39</xdr:row>
      <xdr:rowOff>137583</xdr:rowOff>
    </xdr:to>
    <xdr:cxnSp macro="">
      <xdr:nvCxnSpPr>
        <xdr:cNvPr id="77" name="直線コネクタ 76"/>
        <xdr:cNvCxnSpPr/>
      </xdr:nvCxnSpPr>
      <xdr:spPr>
        <a:xfrm>
          <a:off x="1447800" y="67638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106892</xdr:rowOff>
    </xdr:from>
    <xdr:to>
      <xdr:col>4</xdr:col>
      <xdr:colOff>533400</xdr:colOff>
      <xdr:row>40</xdr:row>
      <xdr:rowOff>37042</xdr:rowOff>
    </xdr:to>
    <xdr:sp macro="" textlink="">
      <xdr:nvSpPr>
        <xdr:cNvPr id="91" name="円/楕円 90"/>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47219</xdr:rowOff>
    </xdr:from>
    <xdr:ext cx="762000" cy="259045"/>
    <xdr:sp macro="" textlink="">
      <xdr:nvSpPr>
        <xdr:cNvPr id="92" name="テキスト ボックス 91"/>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3" name="円/楕円 92"/>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4" name="テキスト ボックス 93"/>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95" name="円/楕円 94"/>
        <xdr:cNvSpPr/>
      </xdr:nvSpPr>
      <xdr:spPr>
        <a:xfrm>
          <a:off x="1397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96" name="テキスト ボックス 95"/>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 経常収支比率は</a:t>
          </a:r>
          <a:r>
            <a:rPr kumimoji="1" lang="ja-JP" altLang="en-US" sz="1300">
              <a:solidFill>
                <a:schemeClr val="dk1"/>
              </a:solidFill>
              <a:effectLst/>
              <a:latin typeface="+mn-lt"/>
              <a:ea typeface="+mn-ea"/>
              <a:cs typeface="+mn-cs"/>
            </a:rPr>
            <a:t>８０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％から</a:t>
          </a:r>
          <a:r>
            <a:rPr kumimoji="1" lang="ja-JP" altLang="en-US" sz="1300">
              <a:solidFill>
                <a:schemeClr val="dk1"/>
              </a:solidFill>
              <a:effectLst/>
              <a:latin typeface="+mn-lt"/>
              <a:ea typeface="+mn-ea"/>
              <a:cs typeface="+mn-cs"/>
            </a:rPr>
            <a:t>７９</a:t>
          </a:r>
          <a:r>
            <a:rPr kumimoji="1" lang="ja-JP" altLang="ja-JP" sz="1300">
              <a:solidFill>
                <a:schemeClr val="dk1"/>
              </a:solidFill>
              <a:effectLst/>
              <a:latin typeface="+mn-lt"/>
              <a:ea typeface="+mn-ea"/>
              <a:cs typeface="+mn-cs"/>
            </a:rPr>
            <a:t>．６％へと</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し、類似団体平均を９．</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ポイント下回っている。今後も本巣市定員適正化計画による適正な定員管理に努めるとともに、</a:t>
          </a:r>
          <a:r>
            <a:rPr kumimoji="1" lang="ja-JP" altLang="en-US" sz="1300">
              <a:solidFill>
                <a:schemeClr val="dk1"/>
              </a:solidFill>
              <a:effectLst/>
              <a:latin typeface="+mn-lt"/>
              <a:ea typeface="+mn-ea"/>
              <a:cs typeface="+mn-cs"/>
            </a:rPr>
            <a:t>事務事業の見直しを更に進めるとともに、優先度の低い事業の計画的に廃止・縮小を行い</a:t>
          </a:r>
          <a:r>
            <a:rPr kumimoji="1" lang="ja-JP" altLang="ja-JP" sz="1300">
              <a:solidFill>
                <a:schemeClr val="dk1"/>
              </a:solidFill>
              <a:effectLst/>
              <a:latin typeface="+mn-lt"/>
              <a:ea typeface="+mn-ea"/>
              <a:cs typeface="+mn-cs"/>
            </a:rPr>
            <a:t>経常経費の削減に努める。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68</xdr:row>
      <xdr:rowOff>22316</xdr:rowOff>
    </xdr:to>
    <xdr:cxnSp macro="">
      <xdr:nvCxnSpPr>
        <xdr:cNvPr id="128" name="直線コネクタ 127"/>
        <xdr:cNvCxnSpPr/>
      </xdr:nvCxnSpPr>
      <xdr:spPr>
        <a:xfrm flipV="1">
          <a:off x="4953000" y="10264140"/>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165843</xdr:rowOff>
    </xdr:from>
    <xdr:ext cx="762000" cy="259045"/>
    <xdr:sp macro="" textlink="">
      <xdr:nvSpPr>
        <xdr:cNvPr id="129" name="財政構造の弾力性最小値テキスト"/>
        <xdr:cNvSpPr txBox="1"/>
      </xdr:nvSpPr>
      <xdr:spPr>
        <a:xfrm>
          <a:off x="5041900" y="1165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68</xdr:row>
      <xdr:rowOff>22316</xdr:rowOff>
    </xdr:from>
    <xdr:to>
      <xdr:col>7</xdr:col>
      <xdr:colOff>241300</xdr:colOff>
      <xdr:row>68</xdr:row>
      <xdr:rowOff>22316</xdr:rowOff>
    </xdr:to>
    <xdr:cxnSp macro="">
      <xdr:nvCxnSpPr>
        <xdr:cNvPr id="130" name="直線コネクタ 129"/>
        <xdr:cNvCxnSpPr/>
      </xdr:nvCxnSpPr>
      <xdr:spPr>
        <a:xfrm>
          <a:off x="4864100" y="116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31"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32" name="直線コネクタ 131"/>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60</xdr:row>
      <xdr:rowOff>11612</xdr:rowOff>
    </xdr:to>
    <xdr:cxnSp macro="">
      <xdr:nvCxnSpPr>
        <xdr:cNvPr id="133" name="直線コネクタ 132"/>
        <xdr:cNvCxnSpPr/>
      </xdr:nvCxnSpPr>
      <xdr:spPr>
        <a:xfrm flipV="1">
          <a:off x="4114800" y="1026414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47551</xdr:rowOff>
    </xdr:from>
    <xdr:ext cx="762000" cy="259045"/>
    <xdr:sp macro="" textlink="">
      <xdr:nvSpPr>
        <xdr:cNvPr id="134" name="財政構造の弾力性平均値テキスト"/>
        <xdr:cNvSpPr txBox="1"/>
      </xdr:nvSpPr>
      <xdr:spPr>
        <a:xfrm>
          <a:off x="5041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75474</xdr:rowOff>
    </xdr:from>
    <xdr:to>
      <xdr:col>7</xdr:col>
      <xdr:colOff>203200</xdr:colOff>
      <xdr:row>62</xdr:row>
      <xdr:rowOff>5624</xdr:rowOff>
    </xdr:to>
    <xdr:sp macro="" textlink="">
      <xdr:nvSpPr>
        <xdr:cNvPr id="135" name="フローチャート : 判断 134"/>
        <xdr:cNvSpPr/>
      </xdr:nvSpPr>
      <xdr:spPr>
        <a:xfrm>
          <a:off x="4902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133894</xdr:rowOff>
    </xdr:from>
    <xdr:to>
      <xdr:col>6</xdr:col>
      <xdr:colOff>0</xdr:colOff>
      <xdr:row>60</xdr:row>
      <xdr:rowOff>11612</xdr:rowOff>
    </xdr:to>
    <xdr:cxnSp macro="">
      <xdr:nvCxnSpPr>
        <xdr:cNvPr id="136" name="直線コネクタ 135"/>
        <xdr:cNvCxnSpPr/>
      </xdr:nvCxnSpPr>
      <xdr:spPr>
        <a:xfrm>
          <a:off x="3225800" y="10077994"/>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116840</xdr:rowOff>
    </xdr:from>
    <xdr:to>
      <xdr:col>6</xdr:col>
      <xdr:colOff>50800</xdr:colOff>
      <xdr:row>62</xdr:row>
      <xdr:rowOff>46990</xdr:rowOff>
    </xdr:to>
    <xdr:sp macro="" textlink="">
      <xdr:nvSpPr>
        <xdr:cNvPr id="137" name="フローチャート : 判断 136"/>
        <xdr:cNvSpPr/>
      </xdr:nvSpPr>
      <xdr:spPr>
        <a:xfrm>
          <a:off x="4064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31767</xdr:rowOff>
    </xdr:from>
    <xdr:ext cx="736600" cy="259045"/>
    <xdr:sp macro="" textlink="">
      <xdr:nvSpPr>
        <xdr:cNvPr id="138" name="テキスト ボックス 137"/>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113212</xdr:rowOff>
    </xdr:from>
    <xdr:to>
      <xdr:col>4</xdr:col>
      <xdr:colOff>482600</xdr:colOff>
      <xdr:row>58</xdr:row>
      <xdr:rowOff>133894</xdr:rowOff>
    </xdr:to>
    <xdr:cxnSp macro="">
      <xdr:nvCxnSpPr>
        <xdr:cNvPr id="139" name="直線コネクタ 138"/>
        <xdr:cNvCxnSpPr/>
      </xdr:nvCxnSpPr>
      <xdr:spPr>
        <a:xfrm>
          <a:off x="2336800" y="1005731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40" name="フローチャート :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41" name="テキスト ボックス 140"/>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113212</xdr:rowOff>
    </xdr:from>
    <xdr:to>
      <xdr:col>3</xdr:col>
      <xdr:colOff>279400</xdr:colOff>
      <xdr:row>59</xdr:row>
      <xdr:rowOff>24493</xdr:rowOff>
    </xdr:to>
    <xdr:cxnSp macro="">
      <xdr:nvCxnSpPr>
        <xdr:cNvPr id="142" name="直線コネクタ 141"/>
        <xdr:cNvCxnSpPr/>
      </xdr:nvCxnSpPr>
      <xdr:spPr>
        <a:xfrm flipV="1">
          <a:off x="1447800" y="1005731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99604</xdr:rowOff>
    </xdr:from>
    <xdr:to>
      <xdr:col>3</xdr:col>
      <xdr:colOff>330200</xdr:colOff>
      <xdr:row>62</xdr:row>
      <xdr:rowOff>29754</xdr:rowOff>
    </xdr:to>
    <xdr:sp macro="" textlink="">
      <xdr:nvSpPr>
        <xdr:cNvPr id="143" name="フローチャート : 判断 142"/>
        <xdr:cNvSpPr/>
      </xdr:nvSpPr>
      <xdr:spPr>
        <a:xfrm>
          <a:off x="2286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14531</xdr:rowOff>
    </xdr:from>
    <xdr:ext cx="762000" cy="259045"/>
    <xdr:sp macro="" textlink="">
      <xdr:nvSpPr>
        <xdr:cNvPr id="144" name="テキスト ボックス 143"/>
        <xdr:cNvSpPr txBox="1"/>
      </xdr:nvSpPr>
      <xdr:spPr>
        <a:xfrm>
          <a:off x="1955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78922</xdr:rowOff>
    </xdr:from>
    <xdr:to>
      <xdr:col>2</xdr:col>
      <xdr:colOff>127000</xdr:colOff>
      <xdr:row>62</xdr:row>
      <xdr:rowOff>9072</xdr:rowOff>
    </xdr:to>
    <xdr:sp macro="" textlink="">
      <xdr:nvSpPr>
        <xdr:cNvPr id="145" name="フローチャート : 判断 144"/>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165299</xdr:rowOff>
    </xdr:from>
    <xdr:ext cx="762000" cy="259045"/>
    <xdr:sp macro="" textlink="">
      <xdr:nvSpPr>
        <xdr:cNvPr id="146" name="テキスト ボックス 145"/>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2" name="円/楕円 151"/>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19067</xdr:rowOff>
    </xdr:from>
    <xdr:ext cx="762000" cy="259045"/>
    <xdr:sp macro="" textlink="">
      <xdr:nvSpPr>
        <xdr:cNvPr id="153" name="財政構造の弾力性該当値テキスト"/>
        <xdr:cNvSpPr txBox="1"/>
      </xdr:nvSpPr>
      <xdr:spPr>
        <a:xfrm>
          <a:off x="5041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132262</xdr:rowOff>
    </xdr:from>
    <xdr:to>
      <xdr:col>6</xdr:col>
      <xdr:colOff>50800</xdr:colOff>
      <xdr:row>60</xdr:row>
      <xdr:rowOff>62412</xdr:rowOff>
    </xdr:to>
    <xdr:sp macro="" textlink="">
      <xdr:nvSpPr>
        <xdr:cNvPr id="154" name="円/楕円 153"/>
        <xdr:cNvSpPr/>
      </xdr:nvSpPr>
      <xdr:spPr>
        <a:xfrm>
          <a:off x="4064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72589</xdr:rowOff>
    </xdr:from>
    <xdr:ext cx="736600" cy="259045"/>
    <xdr:sp macro="" textlink="">
      <xdr:nvSpPr>
        <xdr:cNvPr id="155" name="テキスト ボックス 154"/>
        <xdr:cNvSpPr txBox="1"/>
      </xdr:nvSpPr>
      <xdr:spPr>
        <a:xfrm>
          <a:off x="3733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83094</xdr:rowOff>
    </xdr:from>
    <xdr:to>
      <xdr:col>4</xdr:col>
      <xdr:colOff>533400</xdr:colOff>
      <xdr:row>59</xdr:row>
      <xdr:rowOff>13244</xdr:rowOff>
    </xdr:to>
    <xdr:sp macro="" textlink="">
      <xdr:nvSpPr>
        <xdr:cNvPr id="156" name="円/楕円 155"/>
        <xdr:cNvSpPr/>
      </xdr:nvSpPr>
      <xdr:spPr>
        <a:xfrm>
          <a:off x="3175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23421</xdr:rowOff>
    </xdr:from>
    <xdr:ext cx="762000" cy="259045"/>
    <xdr:sp macro="" textlink="">
      <xdr:nvSpPr>
        <xdr:cNvPr id="157" name="テキスト ボックス 156"/>
        <xdr:cNvSpPr txBox="1"/>
      </xdr:nvSpPr>
      <xdr:spPr>
        <a:xfrm>
          <a:off x="2844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62412</xdr:rowOff>
    </xdr:from>
    <xdr:to>
      <xdr:col>3</xdr:col>
      <xdr:colOff>330200</xdr:colOff>
      <xdr:row>58</xdr:row>
      <xdr:rowOff>164012</xdr:rowOff>
    </xdr:to>
    <xdr:sp macro="" textlink="">
      <xdr:nvSpPr>
        <xdr:cNvPr id="158" name="円/楕円 157"/>
        <xdr:cNvSpPr/>
      </xdr:nvSpPr>
      <xdr:spPr>
        <a:xfrm>
          <a:off x="2286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2739</xdr:rowOff>
    </xdr:from>
    <xdr:ext cx="762000" cy="259045"/>
    <xdr:sp macro="" textlink="">
      <xdr:nvSpPr>
        <xdr:cNvPr id="159" name="テキスト ボックス 158"/>
        <xdr:cNvSpPr txBox="1"/>
      </xdr:nvSpPr>
      <xdr:spPr>
        <a:xfrm>
          <a:off x="1955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145143</xdr:rowOff>
    </xdr:from>
    <xdr:to>
      <xdr:col>2</xdr:col>
      <xdr:colOff>127000</xdr:colOff>
      <xdr:row>59</xdr:row>
      <xdr:rowOff>75293</xdr:rowOff>
    </xdr:to>
    <xdr:sp macro="" textlink="">
      <xdr:nvSpPr>
        <xdr:cNvPr id="160" name="円/楕円 159"/>
        <xdr:cNvSpPr/>
      </xdr:nvSpPr>
      <xdr:spPr>
        <a:xfrm>
          <a:off x="1397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85470</xdr:rowOff>
    </xdr:from>
    <xdr:ext cx="762000" cy="259045"/>
    <xdr:sp macro="" textlink="">
      <xdr:nvSpPr>
        <xdr:cNvPr id="161" name="テキスト ボックス 160"/>
        <xdr:cNvSpPr txBox="1"/>
      </xdr:nvSpPr>
      <xdr:spPr>
        <a:xfrm>
          <a:off x="1066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[148,283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人口１人当たり人件費・物件費等決算額は、類似団体を</a:t>
          </a:r>
          <a:r>
            <a:rPr kumimoji="1" lang="ja-JP" altLang="en-US" sz="1300">
              <a:solidFill>
                <a:schemeClr val="dk1"/>
              </a:solidFill>
              <a:effectLst/>
              <a:latin typeface="+mn-lt"/>
              <a:ea typeface="+mn-ea"/>
              <a:cs typeface="+mn-cs"/>
            </a:rPr>
            <a:t>８，７８９</a:t>
          </a:r>
          <a:r>
            <a:rPr kumimoji="1" lang="ja-JP" altLang="ja-JP" sz="1300">
              <a:solidFill>
                <a:schemeClr val="dk1"/>
              </a:solidFill>
              <a:effectLst/>
              <a:latin typeface="+mn-lt"/>
              <a:ea typeface="+mn-ea"/>
              <a:cs typeface="+mn-cs"/>
            </a:rPr>
            <a:t>円下回っている</a:t>
          </a:r>
          <a:r>
            <a:rPr kumimoji="1" lang="ja-JP" altLang="en-US" sz="1300">
              <a:solidFill>
                <a:schemeClr val="dk1"/>
              </a:solidFill>
              <a:effectLst/>
              <a:latin typeface="+mn-lt"/>
              <a:ea typeface="+mn-ea"/>
              <a:cs typeface="+mn-cs"/>
            </a:rPr>
            <a:t>。要因としては</a:t>
          </a:r>
          <a:r>
            <a:rPr kumimoji="1" lang="ja-JP" altLang="ja-JP" sz="1300">
              <a:solidFill>
                <a:schemeClr val="dk1"/>
              </a:solidFill>
              <a:effectLst/>
              <a:latin typeface="+mn-lt"/>
              <a:ea typeface="+mn-ea"/>
              <a:cs typeface="+mn-cs"/>
            </a:rPr>
            <a:t>、人件費は下降傾向にある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物件費は合併以前からの各種公共施設をそのまま利用していること等により、全国平均を</a:t>
          </a:r>
          <a:r>
            <a:rPr kumimoji="1" lang="ja-JP" altLang="en-US" sz="1300">
              <a:solidFill>
                <a:schemeClr val="dk1"/>
              </a:solidFill>
              <a:effectLst/>
              <a:latin typeface="+mn-lt"/>
              <a:ea typeface="+mn-ea"/>
              <a:cs typeface="+mn-cs"/>
            </a:rPr>
            <a:t>上回っている状況にあるためである。</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現在策定中の「公共施設等総合管理計画」及び今後策定する「公共施設再配置計画」に基づき既存施設の整理・統合を進め、</a:t>
          </a:r>
          <a:r>
            <a:rPr kumimoji="1" lang="ja-JP" altLang="ja-JP" sz="1300">
              <a:solidFill>
                <a:schemeClr val="dk1"/>
              </a:solidFill>
              <a:effectLst/>
              <a:latin typeface="+mn-lt"/>
              <a:ea typeface="+mn-ea"/>
              <a:cs typeface="+mn-cs"/>
            </a:rPr>
            <a:t>物件費等の縮減に努める。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91" name="直線コネクタ 190"/>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2"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3" name="直線コネクタ 192"/>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4"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5" name="直線コネクタ 194"/>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130122</xdr:rowOff>
    </xdr:from>
    <xdr:to>
      <xdr:col>7</xdr:col>
      <xdr:colOff>152400</xdr:colOff>
      <xdr:row>82</xdr:row>
      <xdr:rowOff>158234</xdr:rowOff>
    </xdr:to>
    <xdr:cxnSp macro="">
      <xdr:nvCxnSpPr>
        <xdr:cNvPr id="196" name="直線コネクタ 195"/>
        <xdr:cNvCxnSpPr/>
      </xdr:nvCxnSpPr>
      <xdr:spPr>
        <a:xfrm flipV="1">
          <a:off x="4114800" y="14189022"/>
          <a:ext cx="8382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7"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8" name="フローチャート : 判断 197"/>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76208</xdr:rowOff>
    </xdr:from>
    <xdr:to>
      <xdr:col>6</xdr:col>
      <xdr:colOff>0</xdr:colOff>
      <xdr:row>82</xdr:row>
      <xdr:rowOff>158234</xdr:rowOff>
    </xdr:to>
    <xdr:cxnSp macro="">
      <xdr:nvCxnSpPr>
        <xdr:cNvPr id="199" name="直線コネクタ 198"/>
        <xdr:cNvCxnSpPr/>
      </xdr:nvCxnSpPr>
      <xdr:spPr>
        <a:xfrm>
          <a:off x="3225800" y="14135108"/>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200" name="フローチャート : 判断 199"/>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201" name="テキスト ボックス 200"/>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53285</xdr:rowOff>
    </xdr:from>
    <xdr:to>
      <xdr:col>4</xdr:col>
      <xdr:colOff>482600</xdr:colOff>
      <xdr:row>82</xdr:row>
      <xdr:rowOff>76208</xdr:rowOff>
    </xdr:to>
    <xdr:cxnSp macro="">
      <xdr:nvCxnSpPr>
        <xdr:cNvPr id="202" name="直線コネクタ 201"/>
        <xdr:cNvCxnSpPr/>
      </xdr:nvCxnSpPr>
      <xdr:spPr>
        <a:xfrm>
          <a:off x="2336800" y="14112185"/>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3" name="フローチャート : 判断 202"/>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4" name="テキスト ボックス 203"/>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53285</xdr:rowOff>
    </xdr:from>
    <xdr:to>
      <xdr:col>3</xdr:col>
      <xdr:colOff>279400</xdr:colOff>
      <xdr:row>82</xdr:row>
      <xdr:rowOff>66605</xdr:rowOff>
    </xdr:to>
    <xdr:cxnSp macro="">
      <xdr:nvCxnSpPr>
        <xdr:cNvPr id="205" name="直線コネクタ 204"/>
        <xdr:cNvCxnSpPr/>
      </xdr:nvCxnSpPr>
      <xdr:spPr>
        <a:xfrm flipV="1">
          <a:off x="1447800" y="14112185"/>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6" name="フローチャート : 判断 205"/>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7" name="テキスト ボックス 206"/>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8" name="フローチャート : 判断 207"/>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9" name="テキスト ボックス 208"/>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79322</xdr:rowOff>
    </xdr:from>
    <xdr:to>
      <xdr:col>7</xdr:col>
      <xdr:colOff>203200</xdr:colOff>
      <xdr:row>83</xdr:row>
      <xdr:rowOff>9472</xdr:rowOff>
    </xdr:to>
    <xdr:sp macro="" textlink="">
      <xdr:nvSpPr>
        <xdr:cNvPr id="215" name="円/楕円 214"/>
        <xdr:cNvSpPr/>
      </xdr:nvSpPr>
      <xdr:spPr>
        <a:xfrm>
          <a:off x="4902200" y="14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95849</xdr:rowOff>
    </xdr:from>
    <xdr:ext cx="762000" cy="259045"/>
    <xdr:sp macro="" textlink="">
      <xdr:nvSpPr>
        <xdr:cNvPr id="216" name="人件費・物件費等の状況該当値テキスト"/>
        <xdr:cNvSpPr txBox="1"/>
      </xdr:nvSpPr>
      <xdr:spPr>
        <a:xfrm>
          <a:off x="5041900" y="139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148,283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107434</xdr:rowOff>
    </xdr:from>
    <xdr:to>
      <xdr:col>6</xdr:col>
      <xdr:colOff>50800</xdr:colOff>
      <xdr:row>83</xdr:row>
      <xdr:rowOff>37584</xdr:rowOff>
    </xdr:to>
    <xdr:sp macro="" textlink="">
      <xdr:nvSpPr>
        <xdr:cNvPr id="217" name="円/楕円 216"/>
        <xdr:cNvSpPr/>
      </xdr:nvSpPr>
      <xdr:spPr>
        <a:xfrm>
          <a:off x="4064000" y="141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47761</xdr:rowOff>
    </xdr:from>
    <xdr:ext cx="736600" cy="259045"/>
    <xdr:sp macro="" textlink="">
      <xdr:nvSpPr>
        <xdr:cNvPr id="218" name="テキスト ボックス 217"/>
        <xdr:cNvSpPr txBox="1"/>
      </xdr:nvSpPr>
      <xdr:spPr>
        <a:xfrm>
          <a:off x="3733800" y="1393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151,778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25408</xdr:rowOff>
    </xdr:from>
    <xdr:to>
      <xdr:col>4</xdr:col>
      <xdr:colOff>533400</xdr:colOff>
      <xdr:row>82</xdr:row>
      <xdr:rowOff>127008</xdr:rowOff>
    </xdr:to>
    <xdr:sp macro="" textlink="">
      <xdr:nvSpPr>
        <xdr:cNvPr id="219" name="円/楕円 218"/>
        <xdr:cNvSpPr/>
      </xdr:nvSpPr>
      <xdr:spPr>
        <a:xfrm>
          <a:off x="3175000" y="14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137185</xdr:rowOff>
    </xdr:from>
    <xdr:ext cx="762000" cy="259045"/>
    <xdr:sp macro="" textlink="">
      <xdr:nvSpPr>
        <xdr:cNvPr id="220" name="テキスト ボックス 219"/>
        <xdr:cNvSpPr txBox="1"/>
      </xdr:nvSpPr>
      <xdr:spPr>
        <a:xfrm>
          <a:off x="2844800" y="13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2485</xdr:rowOff>
    </xdr:from>
    <xdr:to>
      <xdr:col>3</xdr:col>
      <xdr:colOff>330200</xdr:colOff>
      <xdr:row>82</xdr:row>
      <xdr:rowOff>104085</xdr:rowOff>
    </xdr:to>
    <xdr:sp macro="" textlink="">
      <xdr:nvSpPr>
        <xdr:cNvPr id="221" name="円/楕円 220"/>
        <xdr:cNvSpPr/>
      </xdr:nvSpPr>
      <xdr:spPr>
        <a:xfrm>
          <a:off x="2286000" y="140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114262</xdr:rowOff>
    </xdr:from>
    <xdr:ext cx="762000" cy="259045"/>
    <xdr:sp macro="" textlink="">
      <xdr:nvSpPr>
        <xdr:cNvPr id="222" name="テキスト ボックス 221"/>
        <xdr:cNvSpPr txBox="1"/>
      </xdr:nvSpPr>
      <xdr:spPr>
        <a:xfrm>
          <a:off x="1955800" y="1383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15805</xdr:rowOff>
    </xdr:from>
    <xdr:to>
      <xdr:col>2</xdr:col>
      <xdr:colOff>127000</xdr:colOff>
      <xdr:row>82</xdr:row>
      <xdr:rowOff>117405</xdr:rowOff>
    </xdr:to>
    <xdr:sp macro="" textlink="">
      <xdr:nvSpPr>
        <xdr:cNvPr id="223" name="円/楕円 222"/>
        <xdr:cNvSpPr/>
      </xdr:nvSpPr>
      <xdr:spPr>
        <a:xfrm>
          <a:off x="1397000" y="140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127582</xdr:rowOff>
    </xdr:from>
    <xdr:ext cx="762000" cy="259045"/>
    <xdr:sp macro="" textlink="">
      <xdr:nvSpPr>
        <xdr:cNvPr id="224" name="テキスト ボックス 223"/>
        <xdr:cNvSpPr txBox="1"/>
      </xdr:nvSpPr>
      <xdr:spPr>
        <a:xfrm>
          <a:off x="1066800" y="138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ラスパイレス指数は、人件費の抑制や給与水準の適正化に努めており、９</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と類似団体を２．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ポイント下回っている。今後も引き続き給与の適正化に努める。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51" name="直線コネクタ 250"/>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2"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3" name="直線コネクタ 252"/>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4"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5" name="直線コネクタ 254"/>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85</xdr:row>
      <xdr:rowOff>31750</xdr:rowOff>
    </xdr:to>
    <xdr:cxnSp macro="">
      <xdr:nvCxnSpPr>
        <xdr:cNvPr id="256" name="直線コネクタ 255"/>
        <xdr:cNvCxnSpPr/>
      </xdr:nvCxnSpPr>
      <xdr:spPr>
        <a:xfrm>
          <a:off x="16179800" y="14590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7"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8" name="フローチャート : 判断 257"/>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2794</xdr:rowOff>
    </xdr:from>
    <xdr:to>
      <xdr:col>23</xdr:col>
      <xdr:colOff>406400</xdr:colOff>
      <xdr:row>85</xdr:row>
      <xdr:rowOff>17272</xdr:rowOff>
    </xdr:to>
    <xdr:cxnSp macro="">
      <xdr:nvCxnSpPr>
        <xdr:cNvPr id="259" name="直線コネクタ 258"/>
        <xdr:cNvCxnSpPr/>
      </xdr:nvCxnSpPr>
      <xdr:spPr>
        <a:xfrm>
          <a:off x="15290800" y="1457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60" name="フローチャート : 判断 259"/>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61" name="テキスト ボックス 260"/>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2794</xdr:rowOff>
    </xdr:from>
    <xdr:to>
      <xdr:col>22</xdr:col>
      <xdr:colOff>203200</xdr:colOff>
      <xdr:row>87</xdr:row>
      <xdr:rowOff>7365</xdr:rowOff>
    </xdr:to>
    <xdr:cxnSp macro="">
      <xdr:nvCxnSpPr>
        <xdr:cNvPr id="262" name="直線コネクタ 261"/>
        <xdr:cNvCxnSpPr/>
      </xdr:nvCxnSpPr>
      <xdr:spPr>
        <a:xfrm flipV="1">
          <a:off x="14401800" y="14576044"/>
          <a:ext cx="889000" cy="34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3" name="フローチャート : 判断 262"/>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4" name="テキスト ボックス 263"/>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169163</xdr:rowOff>
    </xdr:from>
    <xdr:to>
      <xdr:col>21</xdr:col>
      <xdr:colOff>0</xdr:colOff>
      <xdr:row>87</xdr:row>
      <xdr:rowOff>7365</xdr:rowOff>
    </xdr:to>
    <xdr:cxnSp macro="">
      <xdr:nvCxnSpPr>
        <xdr:cNvPr id="265" name="直線コネクタ 264"/>
        <xdr:cNvCxnSpPr/>
      </xdr:nvCxnSpPr>
      <xdr:spPr>
        <a:xfrm>
          <a:off x="13512800" y="149138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6" name="フローチャート : 判断 265"/>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7" name="テキスト ボックス 266"/>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8" name="フローチャート : 判断 267"/>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9" name="テキスト ボックス 268"/>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6"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137922</xdr:rowOff>
    </xdr:from>
    <xdr:to>
      <xdr:col>23</xdr:col>
      <xdr:colOff>457200</xdr:colOff>
      <xdr:row>85</xdr:row>
      <xdr:rowOff>68072</xdr:rowOff>
    </xdr:to>
    <xdr:sp macro="" textlink="">
      <xdr:nvSpPr>
        <xdr:cNvPr id="277" name="円/楕円 276"/>
        <xdr:cNvSpPr/>
      </xdr:nvSpPr>
      <xdr:spPr>
        <a:xfrm>
          <a:off x="161290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78249</xdr:rowOff>
    </xdr:from>
    <xdr:ext cx="736600" cy="259045"/>
    <xdr:sp macro="" textlink="">
      <xdr:nvSpPr>
        <xdr:cNvPr id="278" name="テキスト ボックス 277"/>
        <xdr:cNvSpPr txBox="1"/>
      </xdr:nvSpPr>
      <xdr:spPr>
        <a:xfrm>
          <a:off x="15798800" y="1430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123444</xdr:rowOff>
    </xdr:from>
    <xdr:to>
      <xdr:col>22</xdr:col>
      <xdr:colOff>254000</xdr:colOff>
      <xdr:row>85</xdr:row>
      <xdr:rowOff>53594</xdr:rowOff>
    </xdr:to>
    <xdr:sp macro="" textlink="">
      <xdr:nvSpPr>
        <xdr:cNvPr id="279" name="円/楕円 278"/>
        <xdr:cNvSpPr/>
      </xdr:nvSpPr>
      <xdr:spPr>
        <a:xfrm>
          <a:off x="15240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63771</xdr:rowOff>
    </xdr:from>
    <xdr:ext cx="762000" cy="259045"/>
    <xdr:sp macro="" textlink="">
      <xdr:nvSpPr>
        <xdr:cNvPr id="280" name="テキスト ボックス 279"/>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128015</xdr:rowOff>
    </xdr:from>
    <xdr:to>
      <xdr:col>21</xdr:col>
      <xdr:colOff>50800</xdr:colOff>
      <xdr:row>87</xdr:row>
      <xdr:rowOff>58165</xdr:rowOff>
    </xdr:to>
    <xdr:sp macro="" textlink="">
      <xdr:nvSpPr>
        <xdr:cNvPr id="281" name="円/楕円 280"/>
        <xdr:cNvSpPr/>
      </xdr:nvSpPr>
      <xdr:spPr>
        <a:xfrm>
          <a:off x="14351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68342</xdr:rowOff>
    </xdr:from>
    <xdr:ext cx="762000" cy="259045"/>
    <xdr:sp macro="" textlink="">
      <xdr:nvSpPr>
        <xdr:cNvPr id="282" name="テキスト ボックス 281"/>
        <xdr:cNvSpPr txBox="1"/>
      </xdr:nvSpPr>
      <xdr:spPr>
        <a:xfrm>
          <a:off x="14020800" y="1464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118363</xdr:rowOff>
    </xdr:from>
    <xdr:to>
      <xdr:col>19</xdr:col>
      <xdr:colOff>533400</xdr:colOff>
      <xdr:row>87</xdr:row>
      <xdr:rowOff>48513</xdr:rowOff>
    </xdr:to>
    <xdr:sp macro="" textlink="">
      <xdr:nvSpPr>
        <xdr:cNvPr id="283" name="円/楕円 282"/>
        <xdr:cNvSpPr/>
      </xdr:nvSpPr>
      <xdr:spPr>
        <a:xfrm>
          <a:off x="13462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58690</xdr:rowOff>
    </xdr:from>
    <xdr:ext cx="762000" cy="259045"/>
    <xdr:sp macro="" textlink="">
      <xdr:nvSpPr>
        <xdr:cNvPr id="284" name="テキスト ボックス 283"/>
        <xdr:cNvSpPr txBox="1"/>
      </xdr:nvSpPr>
      <xdr:spPr>
        <a:xfrm>
          <a:off x="13131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人口千人当たり職員数は、類似団体平均を１．</a:t>
          </a:r>
          <a:r>
            <a:rPr kumimoji="1" lang="ja-JP" altLang="en-US" sz="1300">
              <a:solidFill>
                <a:schemeClr val="dk1"/>
              </a:solidFill>
              <a:effectLst/>
              <a:latin typeface="+mn-lt"/>
              <a:ea typeface="+mn-ea"/>
              <a:cs typeface="+mn-cs"/>
            </a:rPr>
            <a:t>９４</a:t>
          </a:r>
          <a:r>
            <a:rPr kumimoji="1" lang="ja-JP" altLang="ja-JP" sz="1300">
              <a:solidFill>
                <a:schemeClr val="dk1"/>
              </a:solidFill>
              <a:effectLst/>
              <a:latin typeface="+mn-lt"/>
              <a:ea typeface="+mn-ea"/>
              <a:cs typeface="+mn-cs"/>
            </a:rPr>
            <a:t>人下回っている。今後も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本巣市定員適正化計画により、適正な定員管理に努める。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6" name="直線コネクタ 315"/>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7"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8" name="直線コネクタ 317"/>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9"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20" name="直線コネクタ 319"/>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139972</xdr:rowOff>
    </xdr:from>
    <xdr:to>
      <xdr:col>24</xdr:col>
      <xdr:colOff>558800</xdr:colOff>
      <xdr:row>59</xdr:row>
      <xdr:rowOff>165826</xdr:rowOff>
    </xdr:to>
    <xdr:cxnSp macro="">
      <xdr:nvCxnSpPr>
        <xdr:cNvPr id="321" name="直線コネクタ 320"/>
        <xdr:cNvCxnSpPr/>
      </xdr:nvCxnSpPr>
      <xdr:spPr>
        <a:xfrm flipV="1">
          <a:off x="16179800" y="10255522"/>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2"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3" name="フローチャート : 判断 322"/>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153760</xdr:rowOff>
    </xdr:from>
    <xdr:to>
      <xdr:col>23</xdr:col>
      <xdr:colOff>406400</xdr:colOff>
      <xdr:row>59</xdr:row>
      <xdr:rowOff>165826</xdr:rowOff>
    </xdr:to>
    <xdr:cxnSp macro="">
      <xdr:nvCxnSpPr>
        <xdr:cNvPr id="324" name="直線コネクタ 323"/>
        <xdr:cNvCxnSpPr/>
      </xdr:nvCxnSpPr>
      <xdr:spPr>
        <a:xfrm>
          <a:off x="15290800" y="1026931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5" name="フローチャート : 判断 324"/>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6" name="テキスト ボックス 325"/>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146866</xdr:rowOff>
    </xdr:from>
    <xdr:to>
      <xdr:col>22</xdr:col>
      <xdr:colOff>203200</xdr:colOff>
      <xdr:row>59</xdr:row>
      <xdr:rowOff>153760</xdr:rowOff>
    </xdr:to>
    <xdr:cxnSp macro="">
      <xdr:nvCxnSpPr>
        <xdr:cNvPr id="327" name="直線コネクタ 326"/>
        <xdr:cNvCxnSpPr/>
      </xdr:nvCxnSpPr>
      <xdr:spPr>
        <a:xfrm>
          <a:off x="14401800" y="1026241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146866</xdr:rowOff>
    </xdr:from>
    <xdr:to>
      <xdr:col>21</xdr:col>
      <xdr:colOff>0</xdr:colOff>
      <xdr:row>60</xdr:row>
      <xdr:rowOff>6441</xdr:rowOff>
    </xdr:to>
    <xdr:cxnSp macro="">
      <xdr:nvCxnSpPr>
        <xdr:cNvPr id="330" name="直線コネクタ 329"/>
        <xdr:cNvCxnSpPr/>
      </xdr:nvCxnSpPr>
      <xdr:spPr>
        <a:xfrm flipV="1">
          <a:off x="13512800" y="1026241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31" name="フローチャート : 判断 330"/>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2" name="テキスト ボックス 331"/>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3" name="フローチャート : 判断 332"/>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4" name="テキスト ボックス 333"/>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89172</xdr:rowOff>
    </xdr:from>
    <xdr:to>
      <xdr:col>24</xdr:col>
      <xdr:colOff>609600</xdr:colOff>
      <xdr:row>60</xdr:row>
      <xdr:rowOff>19322</xdr:rowOff>
    </xdr:to>
    <xdr:sp macro="" textlink="">
      <xdr:nvSpPr>
        <xdr:cNvPr id="340" name="円/楕円 339"/>
        <xdr:cNvSpPr/>
      </xdr:nvSpPr>
      <xdr:spPr>
        <a:xfrm>
          <a:off x="169672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105699</xdr:rowOff>
    </xdr:from>
    <xdr:ext cx="762000" cy="259045"/>
    <xdr:sp macro="" textlink="">
      <xdr:nvSpPr>
        <xdr:cNvPr id="341" name="定員管理の状況該当値テキスト"/>
        <xdr:cNvSpPr txBox="1"/>
      </xdr:nvSpPr>
      <xdr:spPr>
        <a:xfrm>
          <a:off x="17106900" y="1004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115026</xdr:rowOff>
    </xdr:from>
    <xdr:to>
      <xdr:col>23</xdr:col>
      <xdr:colOff>457200</xdr:colOff>
      <xdr:row>60</xdr:row>
      <xdr:rowOff>45176</xdr:rowOff>
    </xdr:to>
    <xdr:sp macro="" textlink="">
      <xdr:nvSpPr>
        <xdr:cNvPr id="342" name="円/楕円 341"/>
        <xdr:cNvSpPr/>
      </xdr:nvSpPr>
      <xdr:spPr>
        <a:xfrm>
          <a:off x="16129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55353</xdr:rowOff>
    </xdr:from>
    <xdr:ext cx="736600" cy="259045"/>
    <xdr:sp macro="" textlink="">
      <xdr:nvSpPr>
        <xdr:cNvPr id="343" name="テキスト ボックス 342"/>
        <xdr:cNvSpPr txBox="1"/>
      </xdr:nvSpPr>
      <xdr:spPr>
        <a:xfrm>
          <a:off x="15798800" y="999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102960</xdr:rowOff>
    </xdr:from>
    <xdr:to>
      <xdr:col>22</xdr:col>
      <xdr:colOff>254000</xdr:colOff>
      <xdr:row>60</xdr:row>
      <xdr:rowOff>33110</xdr:rowOff>
    </xdr:to>
    <xdr:sp macro="" textlink="">
      <xdr:nvSpPr>
        <xdr:cNvPr id="344" name="円/楕円 343"/>
        <xdr:cNvSpPr/>
      </xdr:nvSpPr>
      <xdr:spPr>
        <a:xfrm>
          <a:off x="15240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43287</xdr:rowOff>
    </xdr:from>
    <xdr:ext cx="762000" cy="259045"/>
    <xdr:sp macro="" textlink="">
      <xdr:nvSpPr>
        <xdr:cNvPr id="345" name="テキスト ボックス 344"/>
        <xdr:cNvSpPr txBox="1"/>
      </xdr:nvSpPr>
      <xdr:spPr>
        <a:xfrm>
          <a:off x="14909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96066</xdr:rowOff>
    </xdr:from>
    <xdr:to>
      <xdr:col>21</xdr:col>
      <xdr:colOff>50800</xdr:colOff>
      <xdr:row>60</xdr:row>
      <xdr:rowOff>26216</xdr:rowOff>
    </xdr:to>
    <xdr:sp macro="" textlink="">
      <xdr:nvSpPr>
        <xdr:cNvPr id="346" name="円/楕円 345"/>
        <xdr:cNvSpPr/>
      </xdr:nvSpPr>
      <xdr:spPr>
        <a:xfrm>
          <a:off x="14351000" y="1021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36393</xdr:rowOff>
    </xdr:from>
    <xdr:ext cx="762000" cy="259045"/>
    <xdr:sp macro="" textlink="">
      <xdr:nvSpPr>
        <xdr:cNvPr id="347" name="テキスト ボックス 346"/>
        <xdr:cNvSpPr txBox="1"/>
      </xdr:nvSpPr>
      <xdr:spPr>
        <a:xfrm>
          <a:off x="14020800" y="998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127091</xdr:rowOff>
    </xdr:from>
    <xdr:to>
      <xdr:col>19</xdr:col>
      <xdr:colOff>533400</xdr:colOff>
      <xdr:row>60</xdr:row>
      <xdr:rowOff>57241</xdr:rowOff>
    </xdr:to>
    <xdr:sp macro="" textlink="">
      <xdr:nvSpPr>
        <xdr:cNvPr id="348" name="円/楕円 347"/>
        <xdr:cNvSpPr/>
      </xdr:nvSpPr>
      <xdr:spPr>
        <a:xfrm>
          <a:off x="13462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67418</xdr:rowOff>
    </xdr:from>
    <xdr:ext cx="762000" cy="259045"/>
    <xdr:sp macro="" textlink="">
      <xdr:nvSpPr>
        <xdr:cNvPr id="349" name="テキスト ボックス 348"/>
        <xdr:cNvSpPr txBox="1"/>
      </xdr:nvSpPr>
      <xdr:spPr>
        <a:xfrm>
          <a:off x="13131800" y="100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実質公債費比率は、前年度の４．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％から４．</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％へと０．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主な要因は、普通交付税の合併算定替えによる特例措置の縮減期間に入り交付額が年々減少する中で公債費が増加しているためである。</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、後年度の財政負担とな</a:t>
          </a:r>
          <a:r>
            <a:rPr kumimoji="1" lang="ja-JP" altLang="en-US" sz="1300">
              <a:solidFill>
                <a:schemeClr val="dk1"/>
              </a:solidFill>
              <a:effectLst/>
              <a:latin typeface="+mn-lt"/>
              <a:ea typeface="+mn-ea"/>
              <a:cs typeface="+mn-cs"/>
            </a:rPr>
            <a:t>る公債費縮減のため、</a:t>
          </a:r>
          <a:r>
            <a:rPr kumimoji="1" lang="ja-JP" altLang="ja-JP" sz="1300">
              <a:solidFill>
                <a:schemeClr val="dk1"/>
              </a:solidFill>
              <a:effectLst/>
              <a:latin typeface="+mn-lt"/>
              <a:ea typeface="+mn-ea"/>
              <a:cs typeface="+mn-cs"/>
            </a:rPr>
            <a:t>交付税算入率の高い地方債を借り入れるなど公債費の適正化を図</a:t>
          </a:r>
          <a:r>
            <a:rPr kumimoji="1" lang="ja-JP" altLang="en-US" sz="1300">
              <a:solidFill>
                <a:schemeClr val="dk1"/>
              </a:solidFill>
              <a:effectLst/>
              <a:latin typeface="+mn-lt"/>
              <a:ea typeface="+mn-ea"/>
              <a:cs typeface="+mn-cs"/>
            </a:rPr>
            <a:t>るとともに歳出削減に努め</a:t>
          </a:r>
          <a:r>
            <a:rPr kumimoji="1" lang="ja-JP" altLang="ja-JP" sz="1300">
              <a:solidFill>
                <a:schemeClr val="dk1"/>
              </a:solidFill>
              <a:effectLst/>
              <a:latin typeface="+mn-lt"/>
              <a:ea typeface="+mn-ea"/>
              <a:cs typeface="+mn-cs"/>
            </a:rPr>
            <a:t>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8" name="直線コネクタ 377"/>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9"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80" name="直線コネクタ 379"/>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81"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2" name="直線コネクタ 381"/>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92922</xdr:rowOff>
    </xdr:to>
    <xdr:cxnSp macro="">
      <xdr:nvCxnSpPr>
        <xdr:cNvPr id="383" name="直線コネクタ 382"/>
        <xdr:cNvCxnSpPr/>
      </xdr:nvCxnSpPr>
      <xdr:spPr>
        <a:xfrm>
          <a:off x="16179800" y="626110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4"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5" name="フローチャート : 判断 384"/>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90911</xdr:rowOff>
    </xdr:to>
    <xdr:cxnSp macro="">
      <xdr:nvCxnSpPr>
        <xdr:cNvPr id="386" name="直線コネクタ 385"/>
        <xdr:cNvCxnSpPr/>
      </xdr:nvCxnSpPr>
      <xdr:spPr>
        <a:xfrm flipV="1">
          <a:off x="15290800" y="626110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7" name="フローチャート : 判断 386"/>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8" name="テキスト ボックス 387"/>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90911</xdr:rowOff>
    </xdr:from>
    <xdr:to>
      <xdr:col>22</xdr:col>
      <xdr:colOff>203200</xdr:colOff>
      <xdr:row>36</xdr:row>
      <xdr:rowOff>98954</xdr:rowOff>
    </xdr:to>
    <xdr:cxnSp macro="">
      <xdr:nvCxnSpPr>
        <xdr:cNvPr id="389" name="直線コネクタ 388"/>
        <xdr:cNvCxnSpPr/>
      </xdr:nvCxnSpPr>
      <xdr:spPr>
        <a:xfrm flipV="1">
          <a:off x="14401800" y="62631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90" name="フローチャート : 判断 389"/>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91" name="テキスト ボックス 390"/>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98954</xdr:rowOff>
    </xdr:from>
    <xdr:to>
      <xdr:col>21</xdr:col>
      <xdr:colOff>0</xdr:colOff>
      <xdr:row>36</xdr:row>
      <xdr:rowOff>123084</xdr:rowOff>
    </xdr:to>
    <xdr:cxnSp macro="">
      <xdr:nvCxnSpPr>
        <xdr:cNvPr id="392" name="直線コネクタ 391"/>
        <xdr:cNvCxnSpPr/>
      </xdr:nvCxnSpPr>
      <xdr:spPr>
        <a:xfrm flipV="1">
          <a:off x="13512800" y="62711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3" name="フローチャート : 判断 392"/>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4" name="テキスト ボックス 393"/>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5" name="フローチャート : 判断 394"/>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6" name="テキスト ボックス 395"/>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42122</xdr:rowOff>
    </xdr:from>
    <xdr:to>
      <xdr:col>24</xdr:col>
      <xdr:colOff>609600</xdr:colOff>
      <xdr:row>36</xdr:row>
      <xdr:rowOff>143722</xdr:rowOff>
    </xdr:to>
    <xdr:sp macro="" textlink="">
      <xdr:nvSpPr>
        <xdr:cNvPr id="402" name="円/楕円 401"/>
        <xdr:cNvSpPr/>
      </xdr:nvSpPr>
      <xdr:spPr>
        <a:xfrm>
          <a:off x="16967200" y="621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134849</xdr:rowOff>
    </xdr:from>
    <xdr:ext cx="762000" cy="259045"/>
    <xdr:sp macro="" textlink="">
      <xdr:nvSpPr>
        <xdr:cNvPr id="403" name="公債費負担の状況該当値テキスト"/>
        <xdr:cNvSpPr txBox="1"/>
      </xdr:nvSpPr>
      <xdr:spPr>
        <a:xfrm>
          <a:off x="17106900" y="613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4" name="円/楕円 40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5" name="テキスト ボックス 40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40111</xdr:rowOff>
    </xdr:from>
    <xdr:to>
      <xdr:col>22</xdr:col>
      <xdr:colOff>254000</xdr:colOff>
      <xdr:row>36</xdr:row>
      <xdr:rowOff>141711</xdr:rowOff>
    </xdr:to>
    <xdr:sp macro="" textlink="">
      <xdr:nvSpPr>
        <xdr:cNvPr id="406" name="円/楕円 405"/>
        <xdr:cNvSpPr/>
      </xdr:nvSpPr>
      <xdr:spPr>
        <a:xfrm>
          <a:off x="15240000" y="6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151888</xdr:rowOff>
    </xdr:from>
    <xdr:ext cx="762000" cy="259045"/>
    <xdr:sp macro="" textlink="">
      <xdr:nvSpPr>
        <xdr:cNvPr id="407" name="テキスト ボックス 406"/>
        <xdr:cNvSpPr txBox="1"/>
      </xdr:nvSpPr>
      <xdr:spPr>
        <a:xfrm>
          <a:off x="14909800" y="598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48154</xdr:rowOff>
    </xdr:from>
    <xdr:to>
      <xdr:col>21</xdr:col>
      <xdr:colOff>50800</xdr:colOff>
      <xdr:row>36</xdr:row>
      <xdr:rowOff>149754</xdr:rowOff>
    </xdr:to>
    <xdr:sp macro="" textlink="">
      <xdr:nvSpPr>
        <xdr:cNvPr id="408" name="円/楕円 407"/>
        <xdr:cNvSpPr/>
      </xdr:nvSpPr>
      <xdr:spPr>
        <a:xfrm>
          <a:off x="14351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159931</xdr:rowOff>
    </xdr:from>
    <xdr:ext cx="762000" cy="259045"/>
    <xdr:sp macro="" textlink="">
      <xdr:nvSpPr>
        <xdr:cNvPr id="409" name="テキスト ボックス 408"/>
        <xdr:cNvSpPr txBox="1"/>
      </xdr:nvSpPr>
      <xdr:spPr>
        <a:xfrm>
          <a:off x="14020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72284</xdr:rowOff>
    </xdr:from>
    <xdr:to>
      <xdr:col>19</xdr:col>
      <xdr:colOff>533400</xdr:colOff>
      <xdr:row>37</xdr:row>
      <xdr:rowOff>2434</xdr:rowOff>
    </xdr:to>
    <xdr:sp macro="" textlink="">
      <xdr:nvSpPr>
        <xdr:cNvPr id="410" name="円/楕円 409"/>
        <xdr:cNvSpPr/>
      </xdr:nvSpPr>
      <xdr:spPr>
        <a:xfrm>
          <a:off x="13462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12611</xdr:rowOff>
    </xdr:from>
    <xdr:ext cx="762000" cy="259045"/>
    <xdr:sp macro="" textlink="">
      <xdr:nvSpPr>
        <xdr:cNvPr id="411" name="テキスト ボックス 410"/>
        <xdr:cNvSpPr txBox="1"/>
      </xdr:nvSpPr>
      <xdr:spPr>
        <a:xfrm>
          <a:off x="13131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将来負担比率は、２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％と類似団体平均を大きく下回っている。</a:t>
          </a:r>
          <a:r>
            <a:rPr kumimoji="1" lang="ja-JP" altLang="en-US" sz="1300">
              <a:solidFill>
                <a:schemeClr val="dk1"/>
              </a:solidFill>
              <a:effectLst/>
              <a:latin typeface="+mn-lt"/>
              <a:ea typeface="+mn-ea"/>
              <a:cs typeface="+mn-cs"/>
            </a:rPr>
            <a:t>最近上昇傾向にある要因として、主に臨時財政対策債の発行増による地方債の現在残高の増加によるものである。そのため、今</a:t>
          </a:r>
          <a:r>
            <a:rPr kumimoji="1" lang="ja-JP" altLang="ja-JP" sz="1300">
              <a:solidFill>
                <a:schemeClr val="dk1"/>
              </a:solidFill>
              <a:effectLst/>
              <a:latin typeface="+mn-lt"/>
              <a:ea typeface="+mn-ea"/>
              <a:cs typeface="+mn-cs"/>
            </a:rPr>
            <a:t>後</a:t>
          </a:r>
          <a:r>
            <a:rPr kumimoji="1" lang="ja-JP" altLang="en-US" sz="1300">
              <a:solidFill>
                <a:schemeClr val="dk1"/>
              </a:solidFill>
              <a:effectLst/>
              <a:latin typeface="+mn-lt"/>
              <a:ea typeface="+mn-ea"/>
              <a:cs typeface="+mn-cs"/>
            </a:rPr>
            <a:t>は交付税算入のある有利な地方債の活用と更なる発行額抑制により</a:t>
          </a:r>
          <a:r>
            <a:rPr kumimoji="1" lang="ja-JP" altLang="ja-JP" sz="1300">
              <a:solidFill>
                <a:schemeClr val="dk1"/>
              </a:solidFill>
              <a:effectLst/>
              <a:latin typeface="+mn-lt"/>
              <a:ea typeface="+mn-ea"/>
              <a:cs typeface="+mn-cs"/>
            </a:rPr>
            <a:t>将来世代への負担軽減を図り、引き続き適正な地方債管理に努める。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8" name="直線コネクタ 437"/>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9"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40" name="直線コネクタ 439"/>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101232</xdr:rowOff>
    </xdr:from>
    <xdr:to>
      <xdr:col>24</xdr:col>
      <xdr:colOff>558800</xdr:colOff>
      <xdr:row>14</xdr:row>
      <xdr:rowOff>119812</xdr:rowOff>
    </xdr:to>
    <xdr:cxnSp macro="">
      <xdr:nvCxnSpPr>
        <xdr:cNvPr id="443" name="直線コネクタ 442"/>
        <xdr:cNvCxnSpPr/>
      </xdr:nvCxnSpPr>
      <xdr:spPr>
        <a:xfrm>
          <a:off x="16179800" y="2501532"/>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4"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5" name="フローチャート : 判断 444"/>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74930</xdr:rowOff>
    </xdr:from>
    <xdr:to>
      <xdr:col>23</xdr:col>
      <xdr:colOff>406400</xdr:colOff>
      <xdr:row>14</xdr:row>
      <xdr:rowOff>101232</xdr:rowOff>
    </xdr:to>
    <xdr:cxnSp macro="">
      <xdr:nvCxnSpPr>
        <xdr:cNvPr id="446" name="直線コネクタ 445"/>
        <xdr:cNvCxnSpPr/>
      </xdr:nvCxnSpPr>
      <xdr:spPr>
        <a:xfrm>
          <a:off x="15290800" y="2475230"/>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7" name="フローチャート : 判断 446"/>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8" name="テキスト ボックス 447"/>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58039</xdr:rowOff>
    </xdr:from>
    <xdr:to>
      <xdr:col>22</xdr:col>
      <xdr:colOff>203200</xdr:colOff>
      <xdr:row>14</xdr:row>
      <xdr:rowOff>74930</xdr:rowOff>
    </xdr:to>
    <xdr:cxnSp macro="">
      <xdr:nvCxnSpPr>
        <xdr:cNvPr id="449" name="直線コネクタ 448"/>
        <xdr:cNvCxnSpPr/>
      </xdr:nvCxnSpPr>
      <xdr:spPr>
        <a:xfrm>
          <a:off x="14401800" y="245833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50" name="フローチャート : 判断 449"/>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51" name="テキスト ボックス 450"/>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58039</xdr:rowOff>
    </xdr:from>
    <xdr:to>
      <xdr:col>21</xdr:col>
      <xdr:colOff>0</xdr:colOff>
      <xdr:row>14</xdr:row>
      <xdr:rowOff>67691</xdr:rowOff>
    </xdr:to>
    <xdr:cxnSp macro="">
      <xdr:nvCxnSpPr>
        <xdr:cNvPr id="452" name="直線コネクタ 451"/>
        <xdr:cNvCxnSpPr/>
      </xdr:nvCxnSpPr>
      <xdr:spPr>
        <a:xfrm flipV="1">
          <a:off x="13512800" y="245833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3" name="フローチャート : 判断 452"/>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4" name="テキスト ボックス 453"/>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5" name="フローチャート : 判断 454"/>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6" name="テキスト ボックス 455"/>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69012</xdr:rowOff>
    </xdr:from>
    <xdr:to>
      <xdr:col>24</xdr:col>
      <xdr:colOff>609600</xdr:colOff>
      <xdr:row>14</xdr:row>
      <xdr:rowOff>170612</xdr:rowOff>
    </xdr:to>
    <xdr:sp macro="" textlink="">
      <xdr:nvSpPr>
        <xdr:cNvPr id="462" name="円/楕円 461"/>
        <xdr:cNvSpPr/>
      </xdr:nvSpPr>
      <xdr:spPr>
        <a:xfrm>
          <a:off x="16967200" y="246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161739</xdr:rowOff>
    </xdr:from>
    <xdr:ext cx="762000" cy="259045"/>
    <xdr:sp macro="" textlink="">
      <xdr:nvSpPr>
        <xdr:cNvPr id="463" name="将来負担の状況該当値テキスト"/>
        <xdr:cNvSpPr txBox="1"/>
      </xdr:nvSpPr>
      <xdr:spPr>
        <a:xfrm>
          <a:off x="17106900" y="23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50432</xdr:rowOff>
    </xdr:from>
    <xdr:to>
      <xdr:col>23</xdr:col>
      <xdr:colOff>457200</xdr:colOff>
      <xdr:row>14</xdr:row>
      <xdr:rowOff>152032</xdr:rowOff>
    </xdr:to>
    <xdr:sp macro="" textlink="">
      <xdr:nvSpPr>
        <xdr:cNvPr id="464" name="円/楕円 463"/>
        <xdr:cNvSpPr/>
      </xdr:nvSpPr>
      <xdr:spPr>
        <a:xfrm>
          <a:off x="16129000" y="245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162209</xdr:rowOff>
    </xdr:from>
    <xdr:ext cx="736600" cy="259045"/>
    <xdr:sp macro="" textlink="">
      <xdr:nvSpPr>
        <xdr:cNvPr id="465" name="テキスト ボックス 464"/>
        <xdr:cNvSpPr txBox="1"/>
      </xdr:nvSpPr>
      <xdr:spPr>
        <a:xfrm>
          <a:off x="15798800" y="221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24130</xdr:rowOff>
    </xdr:from>
    <xdr:to>
      <xdr:col>22</xdr:col>
      <xdr:colOff>254000</xdr:colOff>
      <xdr:row>14</xdr:row>
      <xdr:rowOff>125730</xdr:rowOff>
    </xdr:to>
    <xdr:sp macro="" textlink="">
      <xdr:nvSpPr>
        <xdr:cNvPr id="466" name="円/楕円 465"/>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135907</xdr:rowOff>
    </xdr:from>
    <xdr:ext cx="762000" cy="259045"/>
    <xdr:sp macro="" textlink="">
      <xdr:nvSpPr>
        <xdr:cNvPr id="467" name="テキスト ボックス 466"/>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7239</xdr:rowOff>
    </xdr:from>
    <xdr:to>
      <xdr:col>21</xdr:col>
      <xdr:colOff>50800</xdr:colOff>
      <xdr:row>14</xdr:row>
      <xdr:rowOff>108839</xdr:rowOff>
    </xdr:to>
    <xdr:sp macro="" textlink="">
      <xdr:nvSpPr>
        <xdr:cNvPr id="468" name="円/楕円 467"/>
        <xdr:cNvSpPr/>
      </xdr:nvSpPr>
      <xdr:spPr>
        <a:xfrm>
          <a:off x="14351000" y="240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119016</xdr:rowOff>
    </xdr:from>
    <xdr:ext cx="762000" cy="259045"/>
    <xdr:sp macro="" textlink="">
      <xdr:nvSpPr>
        <xdr:cNvPr id="469" name="テキスト ボックス 468"/>
        <xdr:cNvSpPr txBox="1"/>
      </xdr:nvSpPr>
      <xdr:spPr>
        <a:xfrm>
          <a:off x="14020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16891</xdr:rowOff>
    </xdr:from>
    <xdr:to>
      <xdr:col>19</xdr:col>
      <xdr:colOff>533400</xdr:colOff>
      <xdr:row>14</xdr:row>
      <xdr:rowOff>118491</xdr:rowOff>
    </xdr:to>
    <xdr:sp macro="" textlink="">
      <xdr:nvSpPr>
        <xdr:cNvPr id="470" name="円/楕円 469"/>
        <xdr:cNvSpPr/>
      </xdr:nvSpPr>
      <xdr:spPr>
        <a:xfrm>
          <a:off x="13462000" y="241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128668</xdr:rowOff>
    </xdr:from>
    <xdr:ext cx="762000" cy="259045"/>
    <xdr:sp macro="" textlink="">
      <xdr:nvSpPr>
        <xdr:cNvPr id="471" name="テキスト ボックス 470"/>
        <xdr:cNvSpPr txBox="1"/>
      </xdr:nvSpPr>
      <xdr:spPr>
        <a:xfrm>
          <a:off x="13131800" y="218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類似団体平均と比較すると、人件費に係る経常収支比率は低くなっている。要因としては、</a:t>
          </a:r>
          <a:r>
            <a:rPr kumimoji="1" lang="ja-JP" altLang="en-US" sz="1300">
              <a:solidFill>
                <a:schemeClr val="dk1"/>
              </a:solidFill>
              <a:effectLst/>
              <a:latin typeface="+mn-lt"/>
              <a:ea typeface="+mn-ea"/>
              <a:cs typeface="+mn-cs"/>
            </a:rPr>
            <a:t>市町村合併以降の計画的な職員数削減による人件費の抑制を行った</a:t>
          </a:r>
          <a:r>
            <a:rPr kumimoji="1" lang="ja-JP" altLang="ja-JP" sz="1300">
              <a:solidFill>
                <a:schemeClr val="dk1"/>
              </a:solidFill>
              <a:effectLst/>
              <a:latin typeface="+mn-lt"/>
              <a:ea typeface="+mn-ea"/>
              <a:cs typeface="+mn-cs"/>
            </a:rPr>
            <a:t>こと</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類似団体と比較して低くなっている。</a:t>
          </a:r>
          <a:r>
            <a:rPr kumimoji="1" lang="ja-JP" altLang="ja-JP" sz="1300">
              <a:solidFill>
                <a:schemeClr val="dk1"/>
              </a:solidFill>
              <a:effectLst/>
              <a:latin typeface="+mn-lt"/>
              <a:ea typeface="+mn-ea"/>
              <a:cs typeface="+mn-cs"/>
            </a:rPr>
            <a:t>今後も本巣市定員適正化計画により、定員管理・給与の適正化を図り、人件費の抑制に努める。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50800</xdr:rowOff>
    </xdr:from>
    <xdr:to>
      <xdr:col>5</xdr:col>
      <xdr:colOff>549275</xdr:colOff>
      <xdr:row>34</xdr:row>
      <xdr:rowOff>157480</xdr:rowOff>
    </xdr:to>
    <xdr:cxnSp macro="">
      <xdr:nvCxnSpPr>
        <xdr:cNvPr id="69" name="直線コネクタ 68"/>
        <xdr:cNvCxnSpPr/>
      </xdr:nvCxnSpPr>
      <xdr:spPr>
        <a:xfrm>
          <a:off x="3098800" y="5880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104140</xdr:rowOff>
    </xdr:to>
    <xdr:cxnSp macro="">
      <xdr:nvCxnSpPr>
        <xdr:cNvPr id="72" name="直線コネクタ 71"/>
        <xdr:cNvCxnSpPr/>
      </xdr:nvCxnSpPr>
      <xdr:spPr>
        <a:xfrm flipV="1">
          <a:off x="2209800" y="588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35</xdr:row>
      <xdr:rowOff>39370</xdr:rowOff>
    </xdr:to>
    <xdr:cxnSp macro="">
      <xdr:nvCxnSpPr>
        <xdr:cNvPr id="75" name="直線コネクタ 74"/>
        <xdr:cNvCxnSpPr/>
      </xdr:nvCxnSpPr>
      <xdr:spPr>
        <a:xfrm flipV="1">
          <a:off x="1320800" y="593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89" name="円/楕円 88"/>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0" name="テキスト ボックス 89"/>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53340</xdr:rowOff>
    </xdr:from>
    <xdr:to>
      <xdr:col>3</xdr:col>
      <xdr:colOff>193675</xdr:colOff>
      <xdr:row>34</xdr:row>
      <xdr:rowOff>154940</xdr:rowOff>
    </xdr:to>
    <xdr:sp macro="" textlink="">
      <xdr:nvSpPr>
        <xdr:cNvPr id="91" name="円/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類似団体平均と比較すると、物件費に係る経常収支比率が高くなっている</a:t>
          </a:r>
          <a:r>
            <a:rPr kumimoji="1" lang="ja-JP" altLang="en-US" sz="1200">
              <a:solidFill>
                <a:schemeClr val="dk1"/>
              </a:solidFill>
              <a:effectLst/>
              <a:latin typeface="+mn-lt"/>
              <a:ea typeface="+mn-ea"/>
              <a:cs typeface="+mn-cs"/>
            </a:rPr>
            <a:t>。その要因として</a:t>
          </a:r>
          <a:r>
            <a:rPr kumimoji="1" lang="ja-JP" altLang="ja-JP" sz="1200">
              <a:solidFill>
                <a:schemeClr val="dk1"/>
              </a:solidFill>
              <a:effectLst/>
              <a:latin typeface="+mn-lt"/>
              <a:ea typeface="+mn-ea"/>
              <a:cs typeface="+mn-cs"/>
            </a:rPr>
            <a:t>は、主に「市域が南北に長い地理的要因」により、合併後も各種公共施設を多く配置しており、施設を維持するための経費が増加していることや、</a:t>
          </a:r>
          <a:r>
            <a:rPr kumimoji="1" lang="ja-JP" altLang="en-US" sz="1200">
              <a:solidFill>
                <a:schemeClr val="dk1"/>
              </a:solidFill>
              <a:effectLst/>
              <a:latin typeface="+mn-lt"/>
              <a:ea typeface="+mn-ea"/>
              <a:cs typeface="+mn-cs"/>
            </a:rPr>
            <a:t>職員数削減</a:t>
          </a:r>
          <a:r>
            <a:rPr kumimoji="1" lang="ja-JP" altLang="ja-JP" sz="1200">
              <a:solidFill>
                <a:schemeClr val="dk1"/>
              </a:solidFill>
              <a:effectLst/>
              <a:latin typeface="+mn-lt"/>
              <a:ea typeface="+mn-ea"/>
              <a:cs typeface="+mn-cs"/>
            </a:rPr>
            <a:t>により、人件費から委託料</a:t>
          </a:r>
          <a:r>
            <a:rPr kumimoji="1" lang="ja-JP" altLang="en-US" sz="1200">
              <a:solidFill>
                <a:schemeClr val="dk1"/>
              </a:solidFill>
              <a:effectLst/>
              <a:latin typeface="+mn-lt"/>
              <a:ea typeface="+mn-ea"/>
              <a:cs typeface="+mn-cs"/>
            </a:rPr>
            <a:t>（物件費</a:t>
          </a:r>
          <a:r>
            <a:rPr kumimoji="1" lang="ja-JP" altLang="ja-JP" sz="1200">
              <a:solidFill>
                <a:schemeClr val="dk1"/>
              </a:solidFill>
              <a:effectLst/>
              <a:latin typeface="+mn-lt"/>
              <a:ea typeface="+mn-ea"/>
              <a:cs typeface="+mn-cs"/>
            </a:rPr>
            <a:t>）へシフトしていること</a:t>
          </a:r>
          <a:r>
            <a:rPr kumimoji="1" lang="ja-JP" altLang="en-US" sz="1200">
              <a:solidFill>
                <a:schemeClr val="dk1"/>
              </a:solidFill>
              <a:effectLst/>
              <a:latin typeface="+mn-lt"/>
              <a:ea typeface="+mn-ea"/>
              <a:cs typeface="+mn-cs"/>
            </a:rPr>
            <a:t>が挙げられる。</a:t>
          </a:r>
          <a:r>
            <a:rPr kumimoji="1" lang="ja-JP" altLang="ja-JP" sz="1200">
              <a:solidFill>
                <a:schemeClr val="dk1"/>
              </a:solidFill>
              <a:effectLst/>
              <a:latin typeface="+mn-lt"/>
              <a:ea typeface="+mn-ea"/>
              <a:cs typeface="+mn-cs"/>
            </a:rPr>
            <a:t>今後は事務事業評価により「抜本的な事業のあり方」等を検証するとともに、</a:t>
          </a:r>
          <a:r>
            <a:rPr kumimoji="1" lang="ja-JP" altLang="en-US" sz="1200">
              <a:solidFill>
                <a:schemeClr val="dk1"/>
              </a:solidFill>
              <a:effectLst/>
              <a:latin typeface="+mn-lt"/>
              <a:ea typeface="+mn-ea"/>
              <a:cs typeface="+mn-cs"/>
            </a:rPr>
            <a:t>「公共施設再配置計画」策定により</a:t>
          </a:r>
          <a:r>
            <a:rPr kumimoji="1" lang="ja-JP" altLang="ja-JP" sz="1200">
              <a:solidFill>
                <a:schemeClr val="dk1"/>
              </a:solidFill>
              <a:effectLst/>
              <a:latin typeface="+mn-lt"/>
              <a:ea typeface="+mn-ea"/>
              <a:cs typeface="+mn-cs"/>
            </a:rPr>
            <a:t>既存施設の統廃合等を進め物件費の縮減に努める。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67128</xdr:rowOff>
    </xdr:from>
    <xdr:to>
      <xdr:col>24</xdr:col>
      <xdr:colOff>31750</xdr:colOff>
      <xdr:row>21</xdr:row>
      <xdr:rowOff>4536</xdr:rowOff>
    </xdr:to>
    <xdr:cxnSp macro="">
      <xdr:nvCxnSpPr>
        <xdr:cNvPr id="129" name="直線コネクタ 128"/>
        <xdr:cNvCxnSpPr/>
      </xdr:nvCxnSpPr>
      <xdr:spPr>
        <a:xfrm flipV="1">
          <a:off x="15671800" y="34961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64407</xdr:rowOff>
    </xdr:from>
    <xdr:to>
      <xdr:col>22</xdr:col>
      <xdr:colOff>565150</xdr:colOff>
      <xdr:row>21</xdr:row>
      <xdr:rowOff>4536</xdr:rowOff>
    </xdr:to>
    <xdr:cxnSp macro="">
      <xdr:nvCxnSpPr>
        <xdr:cNvPr id="132" name="直線コネクタ 131"/>
        <xdr:cNvCxnSpPr/>
      </xdr:nvCxnSpPr>
      <xdr:spPr>
        <a:xfrm>
          <a:off x="14782800" y="3321957"/>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53522</xdr:rowOff>
    </xdr:from>
    <xdr:to>
      <xdr:col>21</xdr:col>
      <xdr:colOff>361950</xdr:colOff>
      <xdr:row>19</xdr:row>
      <xdr:rowOff>64407</xdr:rowOff>
    </xdr:to>
    <xdr:cxnSp macro="">
      <xdr:nvCxnSpPr>
        <xdr:cNvPr id="135" name="直線コネクタ 134"/>
        <xdr:cNvCxnSpPr/>
      </xdr:nvCxnSpPr>
      <xdr:spPr>
        <a:xfrm>
          <a:off x="13893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64407</xdr:rowOff>
    </xdr:to>
    <xdr:cxnSp macro="">
      <xdr:nvCxnSpPr>
        <xdr:cNvPr id="138" name="直線コネクタ 137"/>
        <xdr:cNvCxnSpPr/>
      </xdr:nvCxnSpPr>
      <xdr:spPr>
        <a:xfrm flipV="1">
          <a:off x="13004800" y="3311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16328</xdr:rowOff>
    </xdr:from>
    <xdr:to>
      <xdr:col>24</xdr:col>
      <xdr:colOff>82550</xdr:colOff>
      <xdr:row>20</xdr:row>
      <xdr:rowOff>117928</xdr:rowOff>
    </xdr:to>
    <xdr:sp macro="" textlink="">
      <xdr:nvSpPr>
        <xdr:cNvPr id="148" name="円/楕円 147"/>
        <xdr:cNvSpPr/>
      </xdr:nvSpPr>
      <xdr:spPr>
        <a:xfrm>
          <a:off x="164592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96355</xdr:rowOff>
    </xdr:from>
    <xdr:ext cx="762000" cy="259045"/>
    <xdr:sp macro="" textlink="">
      <xdr:nvSpPr>
        <xdr:cNvPr id="149" name="物件費該当値テキスト"/>
        <xdr:cNvSpPr txBox="1"/>
      </xdr:nvSpPr>
      <xdr:spPr>
        <a:xfrm>
          <a:off x="16598900" y="335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125186</xdr:rowOff>
    </xdr:from>
    <xdr:to>
      <xdr:col>22</xdr:col>
      <xdr:colOff>615950</xdr:colOff>
      <xdr:row>21</xdr:row>
      <xdr:rowOff>55336</xdr:rowOff>
    </xdr:to>
    <xdr:sp macro="" textlink="">
      <xdr:nvSpPr>
        <xdr:cNvPr id="150" name="円/楕円 149"/>
        <xdr:cNvSpPr/>
      </xdr:nvSpPr>
      <xdr:spPr>
        <a:xfrm>
          <a:off x="15621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40113</xdr:rowOff>
    </xdr:from>
    <xdr:ext cx="736600" cy="259045"/>
    <xdr:sp macro="" textlink="">
      <xdr:nvSpPr>
        <xdr:cNvPr id="151" name="テキスト ボックス 150"/>
        <xdr:cNvSpPr txBox="1"/>
      </xdr:nvSpPr>
      <xdr:spPr>
        <a:xfrm>
          <a:off x="15290800" y="36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13607</xdr:rowOff>
    </xdr:from>
    <xdr:to>
      <xdr:col>21</xdr:col>
      <xdr:colOff>412750</xdr:colOff>
      <xdr:row>19</xdr:row>
      <xdr:rowOff>115207</xdr:rowOff>
    </xdr:to>
    <xdr:sp macro="" textlink="">
      <xdr:nvSpPr>
        <xdr:cNvPr id="152" name="円/楕円 151"/>
        <xdr:cNvSpPr/>
      </xdr:nvSpPr>
      <xdr:spPr>
        <a:xfrm>
          <a:off x="14732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99984</xdr:rowOff>
    </xdr:from>
    <xdr:ext cx="762000" cy="259045"/>
    <xdr:sp macro="" textlink="">
      <xdr:nvSpPr>
        <xdr:cNvPr id="153" name="テキスト ボックス 152"/>
        <xdr:cNvSpPr txBox="1"/>
      </xdr:nvSpPr>
      <xdr:spPr>
        <a:xfrm>
          <a:off x="14401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2722</xdr:rowOff>
    </xdr:from>
    <xdr:to>
      <xdr:col>20</xdr:col>
      <xdr:colOff>209550</xdr:colOff>
      <xdr:row>19</xdr:row>
      <xdr:rowOff>104322</xdr:rowOff>
    </xdr:to>
    <xdr:sp macro="" textlink="">
      <xdr:nvSpPr>
        <xdr:cNvPr id="154" name="円/楕円 153"/>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89099</xdr:rowOff>
    </xdr:from>
    <xdr:ext cx="762000" cy="259045"/>
    <xdr:sp macro="" textlink="">
      <xdr:nvSpPr>
        <xdr:cNvPr id="155" name="テキスト ボックス 154"/>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13607</xdr:rowOff>
    </xdr:from>
    <xdr:to>
      <xdr:col>19</xdr:col>
      <xdr:colOff>6350</xdr:colOff>
      <xdr:row>19</xdr:row>
      <xdr:rowOff>115207</xdr:rowOff>
    </xdr:to>
    <xdr:sp macro="" textlink="">
      <xdr:nvSpPr>
        <xdr:cNvPr id="156" name="円/楕円 155"/>
        <xdr:cNvSpPr/>
      </xdr:nvSpPr>
      <xdr:spPr>
        <a:xfrm>
          <a:off x="12954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99984</xdr:rowOff>
    </xdr:from>
    <xdr:ext cx="762000" cy="259045"/>
    <xdr:sp macro="" textlink="">
      <xdr:nvSpPr>
        <xdr:cNvPr id="157" name="テキスト ボックス 156"/>
        <xdr:cNvSpPr txBox="1"/>
      </xdr:nvSpPr>
      <xdr:spPr>
        <a:xfrm>
          <a:off x="12623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類似団体平均と比較すると、扶助費に係る経常収支比率は低くなっており、前年度より０．２</a:t>
          </a:r>
          <a:r>
            <a:rPr kumimoji="1" lang="ja-JP" altLang="en-US" sz="1300">
              <a:solidFill>
                <a:schemeClr val="dk1"/>
              </a:solidFill>
              <a:effectLst/>
              <a:latin typeface="+mn-lt"/>
              <a:ea typeface="+mn-ea"/>
              <a:cs typeface="+mn-cs"/>
            </a:rPr>
            <a:t>ポイント</a:t>
          </a:r>
          <a:r>
            <a:rPr kumimoji="1" lang="ja-JP" altLang="ja-JP" sz="1300">
              <a:solidFill>
                <a:schemeClr val="dk1"/>
              </a:solidFill>
              <a:effectLst/>
              <a:latin typeface="+mn-lt"/>
              <a:ea typeface="+mn-ea"/>
              <a:cs typeface="+mn-cs"/>
            </a:rPr>
            <a:t>増加したが、平成２１年度から実施している義務教育終了時までの医療費無料化等により年々上昇傾向にある。今後も少子高齢化による社会保障関係費の増加等、扶助費は増加する傾向にある</a:t>
          </a:r>
          <a:r>
            <a:rPr kumimoji="1" lang="ja-JP" altLang="en-US" sz="1300">
              <a:solidFill>
                <a:schemeClr val="dk1"/>
              </a:solidFill>
              <a:effectLst/>
              <a:latin typeface="+mn-lt"/>
              <a:ea typeface="+mn-ea"/>
              <a:cs typeface="+mn-cs"/>
            </a:rPr>
            <a:t>ことから、市単独扶助事業の適正化を図る。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120650</xdr:rowOff>
    </xdr:from>
    <xdr:to>
      <xdr:col>7</xdr:col>
      <xdr:colOff>15875</xdr:colOff>
      <xdr:row>55</xdr:row>
      <xdr:rowOff>146050</xdr:rowOff>
    </xdr:to>
    <xdr:cxnSp macro="">
      <xdr:nvCxnSpPr>
        <xdr:cNvPr id="190" name="直線コネクタ 189"/>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120650</xdr:rowOff>
    </xdr:to>
    <xdr:cxnSp macro="">
      <xdr:nvCxnSpPr>
        <xdr:cNvPr id="193" name="直線コネクタ 192"/>
        <xdr:cNvCxnSpPr/>
      </xdr:nvCxnSpPr>
      <xdr:spPr>
        <a:xfrm>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120650</xdr:rowOff>
    </xdr:to>
    <xdr:cxnSp macro="">
      <xdr:nvCxnSpPr>
        <xdr:cNvPr id="196" name="直線コネクタ 195"/>
        <xdr:cNvCxnSpPr/>
      </xdr:nvCxnSpPr>
      <xdr:spPr>
        <a:xfrm flipV="1">
          <a:off x="2209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57150</xdr:rowOff>
    </xdr:from>
    <xdr:to>
      <xdr:col>3</xdr:col>
      <xdr:colOff>142875</xdr:colOff>
      <xdr:row>55</xdr:row>
      <xdr:rowOff>120650</xdr:rowOff>
    </xdr:to>
    <xdr:cxnSp macro="">
      <xdr:nvCxnSpPr>
        <xdr:cNvPr id="199" name="直線コネクタ 198"/>
        <xdr:cNvCxnSpPr/>
      </xdr:nvCxnSpPr>
      <xdr:spPr>
        <a:xfrm>
          <a:off x="1320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9" name="円/楕円 208"/>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10"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69850</xdr:rowOff>
    </xdr:from>
    <xdr:to>
      <xdr:col>5</xdr:col>
      <xdr:colOff>600075</xdr:colOff>
      <xdr:row>56</xdr:row>
      <xdr:rowOff>0</xdr:rowOff>
    </xdr:to>
    <xdr:sp macro="" textlink="">
      <xdr:nvSpPr>
        <xdr:cNvPr id="211" name="円/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13" name="円/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69850</xdr:rowOff>
    </xdr:from>
    <xdr:to>
      <xdr:col>3</xdr:col>
      <xdr:colOff>193675</xdr:colOff>
      <xdr:row>56</xdr:row>
      <xdr:rowOff>0</xdr:rowOff>
    </xdr:to>
    <xdr:sp macro="" textlink="">
      <xdr:nvSpPr>
        <xdr:cNvPr id="215" name="円/楕円 214"/>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10177</xdr:rowOff>
    </xdr:from>
    <xdr:ext cx="762000" cy="259045"/>
    <xdr:sp macro="" textlink="">
      <xdr:nvSpPr>
        <xdr:cNvPr id="216" name="テキスト ボックス 215"/>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17" name="円/楕円 216"/>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118127</xdr:rowOff>
    </xdr:from>
    <xdr:ext cx="762000" cy="259045"/>
    <xdr:sp macro="" textlink="">
      <xdr:nvSpPr>
        <xdr:cNvPr id="218" name="テキスト ボックス 217"/>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類似団体平均と比較すると、その他（主に繰出金）に係る経常収支比率は低くなって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昨年度より改善された。</a:t>
          </a:r>
          <a:r>
            <a:rPr kumimoji="1" lang="ja-JP" altLang="ja-JP" sz="1300">
              <a:solidFill>
                <a:schemeClr val="dk1"/>
              </a:solidFill>
              <a:effectLst/>
              <a:latin typeface="+mn-lt"/>
              <a:ea typeface="+mn-ea"/>
              <a:cs typeface="+mn-cs"/>
            </a:rPr>
            <a:t>今後も引き続き下水道事業などの公営企業会計への基準外繰出の抑制に努める。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149860</xdr:rowOff>
    </xdr:to>
    <xdr:cxnSp macro="">
      <xdr:nvCxnSpPr>
        <xdr:cNvPr id="251" name="直線コネクタ 250"/>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149860</xdr:rowOff>
    </xdr:to>
    <xdr:cxnSp macro="">
      <xdr:nvCxnSpPr>
        <xdr:cNvPr id="254" name="直線コネクタ 253"/>
        <xdr:cNvCxnSpPr/>
      </xdr:nvCxnSpPr>
      <xdr:spPr>
        <a:xfrm>
          <a:off x="14782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104140</xdr:rowOff>
    </xdr:to>
    <xdr:cxnSp macro="">
      <xdr:nvCxnSpPr>
        <xdr:cNvPr id="257" name="直線コネクタ 256"/>
        <xdr:cNvCxnSpPr/>
      </xdr:nvCxnSpPr>
      <xdr:spPr>
        <a:xfrm>
          <a:off x="13893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73660</xdr:rowOff>
    </xdr:to>
    <xdr:cxnSp macro="">
      <xdr:nvCxnSpPr>
        <xdr:cNvPr id="260" name="直線コネクタ 259"/>
        <xdr:cNvCxnSpPr/>
      </xdr:nvCxnSpPr>
      <xdr:spPr>
        <a:xfrm>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0" name="円/楕円 269"/>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1"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6" name="円/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類似団体平均と比較すると、補助費等に係る経常収支比率が高くなっている。要因として</a:t>
          </a:r>
          <a:r>
            <a:rPr kumimoji="1" lang="ja-JP" altLang="ja-JP" sz="1300">
              <a:solidFill>
                <a:schemeClr val="dk1"/>
              </a:solidFill>
              <a:effectLst/>
              <a:latin typeface="+mn-lt"/>
              <a:ea typeface="+mn-ea"/>
              <a:cs typeface="+mn-cs"/>
            </a:rPr>
            <a:t>は、主にゴミ処理業務や消防業務を一部事務組合で行っていることや、合併調整等により、各種団体への補助金について合併前のまま継続し行っていることなどが要因である。各種団体への補助金については定期的な見直しなどにより、整理合理化や補助基準の適正化を図</a:t>
          </a:r>
          <a:r>
            <a:rPr kumimoji="1" lang="ja-JP" altLang="en-US" sz="1300">
              <a:solidFill>
                <a:schemeClr val="dk1"/>
              </a:solidFill>
              <a:effectLst/>
              <a:latin typeface="+mn-lt"/>
              <a:ea typeface="+mn-ea"/>
              <a:cs typeface="+mn-cs"/>
            </a:rPr>
            <a:t>り抑制に努める。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76708</xdr:rowOff>
    </xdr:from>
    <xdr:to>
      <xdr:col>24</xdr:col>
      <xdr:colOff>31750</xdr:colOff>
      <xdr:row>36</xdr:row>
      <xdr:rowOff>94996</xdr:rowOff>
    </xdr:to>
    <xdr:cxnSp macro="">
      <xdr:nvCxnSpPr>
        <xdr:cNvPr id="309" name="直線コネクタ 308"/>
        <xdr:cNvCxnSpPr/>
      </xdr:nvCxnSpPr>
      <xdr:spPr>
        <a:xfrm flipV="1">
          <a:off x="15671800" y="62489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49276</xdr:rowOff>
    </xdr:from>
    <xdr:to>
      <xdr:col>22</xdr:col>
      <xdr:colOff>565150</xdr:colOff>
      <xdr:row>36</xdr:row>
      <xdr:rowOff>94996</xdr:rowOff>
    </xdr:to>
    <xdr:cxnSp macro="">
      <xdr:nvCxnSpPr>
        <xdr:cNvPr id="312" name="直線コネクタ 311"/>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49276</xdr:rowOff>
    </xdr:to>
    <xdr:cxnSp macro="">
      <xdr:nvCxnSpPr>
        <xdr:cNvPr id="315" name="直線コネクタ 314"/>
        <xdr:cNvCxnSpPr/>
      </xdr:nvCxnSpPr>
      <xdr:spPr>
        <a:xfrm>
          <a:off x="13893800" y="61620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40132</xdr:rowOff>
    </xdr:to>
    <xdr:cxnSp macro="">
      <xdr:nvCxnSpPr>
        <xdr:cNvPr id="318" name="直線コネクタ 317"/>
        <xdr:cNvCxnSpPr/>
      </xdr:nvCxnSpPr>
      <xdr:spPr>
        <a:xfrm flipV="1">
          <a:off x="13004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8" name="円/楕円 327"/>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169435</xdr:rowOff>
    </xdr:from>
    <xdr:ext cx="762000" cy="259045"/>
    <xdr:sp macro="" textlink="">
      <xdr:nvSpPr>
        <xdr:cNvPr id="329"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0" name="円/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1" name="テキスト ボックス 330"/>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2" name="円/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33" name="テキスト ボックス 332"/>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4" name="円/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6" name="円/楕円 335"/>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7" name="テキスト ボックス 336"/>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類似団体平均と比較すると、公債費に係る経常収支比率は低くなっている。今後も、後年度の財政負担とならないよう、起債の新規発行については適正化を図る。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6985</xdr:rowOff>
    </xdr:from>
    <xdr:to>
      <xdr:col>7</xdr:col>
      <xdr:colOff>15875</xdr:colOff>
      <xdr:row>74</xdr:row>
      <xdr:rowOff>12700</xdr:rowOff>
    </xdr:to>
    <xdr:cxnSp macro="">
      <xdr:nvCxnSpPr>
        <xdr:cNvPr id="369" name="直線コネクタ 368"/>
        <xdr:cNvCxnSpPr/>
      </xdr:nvCxnSpPr>
      <xdr:spPr>
        <a:xfrm>
          <a:off x="3987800" y="126942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167005</xdr:rowOff>
    </xdr:from>
    <xdr:to>
      <xdr:col>5</xdr:col>
      <xdr:colOff>549275</xdr:colOff>
      <xdr:row>74</xdr:row>
      <xdr:rowOff>6985</xdr:rowOff>
    </xdr:to>
    <xdr:cxnSp macro="">
      <xdr:nvCxnSpPr>
        <xdr:cNvPr id="372" name="直線コネクタ 371"/>
        <xdr:cNvCxnSpPr/>
      </xdr:nvCxnSpPr>
      <xdr:spPr>
        <a:xfrm>
          <a:off x="3098800" y="126828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167005</xdr:rowOff>
    </xdr:from>
    <xdr:to>
      <xdr:col>4</xdr:col>
      <xdr:colOff>346075</xdr:colOff>
      <xdr:row>74</xdr:row>
      <xdr:rowOff>1270</xdr:rowOff>
    </xdr:to>
    <xdr:cxnSp macro="">
      <xdr:nvCxnSpPr>
        <xdr:cNvPr id="375" name="直線コネクタ 374"/>
        <xdr:cNvCxnSpPr/>
      </xdr:nvCxnSpPr>
      <xdr:spPr>
        <a:xfrm flipV="1">
          <a:off x="2209800" y="12682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xdr:rowOff>
    </xdr:from>
    <xdr:to>
      <xdr:col>3</xdr:col>
      <xdr:colOff>142875</xdr:colOff>
      <xdr:row>74</xdr:row>
      <xdr:rowOff>8890</xdr:rowOff>
    </xdr:to>
    <xdr:cxnSp macro="">
      <xdr:nvCxnSpPr>
        <xdr:cNvPr id="378" name="直線コネクタ 377"/>
        <xdr:cNvCxnSpPr/>
      </xdr:nvCxnSpPr>
      <xdr:spPr>
        <a:xfrm flipV="1">
          <a:off x="1320800" y="126885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88" name="円/楕円 387"/>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41927</xdr:rowOff>
    </xdr:from>
    <xdr:ext cx="762000" cy="259045"/>
    <xdr:sp macro="" textlink="">
      <xdr:nvSpPr>
        <xdr:cNvPr id="389" name="公債費該当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127635</xdr:rowOff>
    </xdr:from>
    <xdr:to>
      <xdr:col>5</xdr:col>
      <xdr:colOff>600075</xdr:colOff>
      <xdr:row>74</xdr:row>
      <xdr:rowOff>57785</xdr:rowOff>
    </xdr:to>
    <xdr:sp macro="" textlink="">
      <xdr:nvSpPr>
        <xdr:cNvPr id="390" name="円/楕円 389"/>
        <xdr:cNvSpPr/>
      </xdr:nvSpPr>
      <xdr:spPr>
        <a:xfrm>
          <a:off x="3937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67962</xdr:rowOff>
    </xdr:from>
    <xdr:ext cx="736600" cy="259045"/>
    <xdr:sp macro="" textlink="">
      <xdr:nvSpPr>
        <xdr:cNvPr id="391" name="テキスト ボックス 390"/>
        <xdr:cNvSpPr txBox="1"/>
      </xdr:nvSpPr>
      <xdr:spPr>
        <a:xfrm>
          <a:off x="3606800" y="124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116205</xdr:rowOff>
    </xdr:from>
    <xdr:to>
      <xdr:col>4</xdr:col>
      <xdr:colOff>396875</xdr:colOff>
      <xdr:row>74</xdr:row>
      <xdr:rowOff>46355</xdr:rowOff>
    </xdr:to>
    <xdr:sp macro="" textlink="">
      <xdr:nvSpPr>
        <xdr:cNvPr id="392" name="円/楕円 391"/>
        <xdr:cNvSpPr/>
      </xdr:nvSpPr>
      <xdr:spPr>
        <a:xfrm>
          <a:off x="3048000" y="126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56532</xdr:rowOff>
    </xdr:from>
    <xdr:ext cx="762000" cy="259045"/>
    <xdr:sp macro="" textlink="">
      <xdr:nvSpPr>
        <xdr:cNvPr id="393" name="テキスト ボックス 392"/>
        <xdr:cNvSpPr txBox="1"/>
      </xdr:nvSpPr>
      <xdr:spPr>
        <a:xfrm>
          <a:off x="2717800" y="1240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121920</xdr:rowOff>
    </xdr:from>
    <xdr:to>
      <xdr:col>3</xdr:col>
      <xdr:colOff>193675</xdr:colOff>
      <xdr:row>74</xdr:row>
      <xdr:rowOff>52070</xdr:rowOff>
    </xdr:to>
    <xdr:sp macro="" textlink="">
      <xdr:nvSpPr>
        <xdr:cNvPr id="394" name="円/楕円 393"/>
        <xdr:cNvSpPr/>
      </xdr:nvSpPr>
      <xdr:spPr>
        <a:xfrm>
          <a:off x="2159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62247</xdr:rowOff>
    </xdr:from>
    <xdr:ext cx="762000" cy="259045"/>
    <xdr:sp macro="" textlink="">
      <xdr:nvSpPr>
        <xdr:cNvPr id="395" name="テキスト ボックス 394"/>
        <xdr:cNvSpPr txBox="1"/>
      </xdr:nvSpPr>
      <xdr:spPr>
        <a:xfrm>
          <a:off x="1828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129540</xdr:rowOff>
    </xdr:from>
    <xdr:to>
      <xdr:col>1</xdr:col>
      <xdr:colOff>676275</xdr:colOff>
      <xdr:row>74</xdr:row>
      <xdr:rowOff>59690</xdr:rowOff>
    </xdr:to>
    <xdr:sp macro="" textlink="">
      <xdr:nvSpPr>
        <xdr:cNvPr id="396" name="円/楕円 395"/>
        <xdr:cNvSpPr/>
      </xdr:nvSpPr>
      <xdr:spPr>
        <a:xfrm>
          <a:off x="1270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69867</xdr:rowOff>
    </xdr:from>
    <xdr:ext cx="762000" cy="259045"/>
    <xdr:sp macro="" textlink="">
      <xdr:nvSpPr>
        <xdr:cNvPr id="397" name="テキスト ボックス 396"/>
        <xdr:cNvSpPr txBox="1"/>
      </xdr:nvSpPr>
      <xdr:spPr>
        <a:xfrm>
          <a:off x="939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と比較すると</a:t>
          </a:r>
          <a:r>
            <a:rPr kumimoji="1" lang="ja-JP" altLang="ja-JP" sz="1300">
              <a:solidFill>
                <a:schemeClr val="dk1"/>
              </a:solidFill>
              <a:effectLst/>
              <a:latin typeface="+mn-lt"/>
              <a:ea typeface="+mn-ea"/>
              <a:cs typeface="+mn-cs"/>
            </a:rPr>
            <a:t>、公債費以外に係る経常収支比率が</a:t>
          </a:r>
          <a:r>
            <a:rPr kumimoji="1" lang="ja-JP" altLang="en-US" sz="1300">
              <a:solidFill>
                <a:schemeClr val="dk1"/>
              </a:solidFill>
              <a:effectLst/>
              <a:latin typeface="+mn-lt"/>
              <a:ea typeface="+mn-ea"/>
              <a:cs typeface="+mn-cs"/>
            </a:rPr>
            <a:t>高く</a:t>
          </a:r>
          <a:r>
            <a:rPr kumimoji="1" lang="ja-JP" altLang="ja-JP" sz="1300">
              <a:solidFill>
                <a:schemeClr val="dk1"/>
              </a:solidFill>
              <a:effectLst/>
              <a:latin typeface="+mn-lt"/>
              <a:ea typeface="+mn-ea"/>
              <a:cs typeface="+mn-cs"/>
            </a:rPr>
            <a:t>なっ</a:t>
          </a:r>
          <a:r>
            <a:rPr kumimoji="1" lang="ja-JP" altLang="en-US" sz="1300">
              <a:solidFill>
                <a:schemeClr val="dk1"/>
              </a:solidFill>
              <a:effectLst/>
              <a:latin typeface="+mn-lt"/>
              <a:ea typeface="+mn-ea"/>
              <a:cs typeface="+mn-cs"/>
            </a:rPr>
            <a:t>ている。要因としては、</a:t>
          </a:r>
          <a:r>
            <a:rPr kumimoji="1" lang="ja-JP" altLang="ja-JP" sz="1300">
              <a:solidFill>
                <a:schemeClr val="dk1"/>
              </a:solidFill>
              <a:effectLst/>
              <a:latin typeface="+mn-lt"/>
              <a:ea typeface="+mn-ea"/>
              <a:cs typeface="+mn-cs"/>
            </a:rPr>
            <a:t>人件費や扶助費の比率は低いものの、物件費が高くなっていることが主な要因となっている。今後は</a:t>
          </a:r>
          <a:r>
            <a:rPr kumimoji="1" lang="ja-JP" altLang="en-US" sz="1300">
              <a:solidFill>
                <a:schemeClr val="dk1"/>
              </a:solidFill>
              <a:effectLst/>
              <a:latin typeface="+mn-lt"/>
              <a:ea typeface="+mn-ea"/>
              <a:cs typeface="+mn-cs"/>
            </a:rPr>
            <a:t>本市の最大の課題である</a:t>
          </a:r>
          <a:r>
            <a:rPr kumimoji="1" lang="ja-JP" altLang="ja-JP" sz="1300">
              <a:solidFill>
                <a:schemeClr val="dk1"/>
              </a:solidFill>
              <a:effectLst/>
              <a:latin typeface="+mn-lt"/>
              <a:ea typeface="+mn-ea"/>
              <a:cs typeface="+mn-cs"/>
            </a:rPr>
            <a:t>物件費の比率を下げるため、</a:t>
          </a:r>
          <a:r>
            <a:rPr kumimoji="1" lang="ja-JP" altLang="en-US" sz="1300">
              <a:solidFill>
                <a:schemeClr val="dk1"/>
              </a:solidFill>
              <a:effectLst/>
              <a:latin typeface="+mn-lt"/>
              <a:ea typeface="+mn-ea"/>
              <a:cs typeface="+mn-cs"/>
            </a:rPr>
            <a:t>ＰＤＣＡサイクルによる</a:t>
          </a:r>
          <a:r>
            <a:rPr kumimoji="1" lang="ja-JP" altLang="ja-JP" sz="1300">
              <a:solidFill>
                <a:schemeClr val="dk1"/>
              </a:solidFill>
              <a:effectLst/>
              <a:latin typeface="+mn-lt"/>
              <a:ea typeface="+mn-ea"/>
              <a:cs typeface="+mn-cs"/>
            </a:rPr>
            <a:t>事務事業の見直しや</a:t>
          </a:r>
          <a:r>
            <a:rPr kumimoji="1" lang="ja-JP" altLang="en-US" sz="1300">
              <a:solidFill>
                <a:schemeClr val="dk1"/>
              </a:solidFill>
              <a:effectLst/>
              <a:latin typeface="+mn-lt"/>
              <a:ea typeface="+mn-ea"/>
              <a:cs typeface="+mn-cs"/>
            </a:rPr>
            <a:t>、公共施設再配置による</a:t>
          </a:r>
          <a:r>
            <a:rPr kumimoji="1" lang="ja-JP" altLang="ja-JP" sz="1300">
              <a:solidFill>
                <a:schemeClr val="dk1"/>
              </a:solidFill>
              <a:effectLst/>
              <a:latin typeface="+mn-lt"/>
              <a:ea typeface="+mn-ea"/>
              <a:cs typeface="+mn-cs"/>
            </a:rPr>
            <a:t>既存施設の統廃合を進め行政コストの縮減</a:t>
          </a:r>
          <a:r>
            <a:rPr kumimoji="1" lang="ja-JP" altLang="en-US" sz="1300">
              <a:solidFill>
                <a:schemeClr val="dk1"/>
              </a:solidFill>
              <a:effectLst/>
              <a:latin typeface="+mn-lt"/>
              <a:ea typeface="+mn-ea"/>
              <a:cs typeface="+mn-cs"/>
            </a:rPr>
            <a:t>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78</xdr:row>
      <xdr:rowOff>168148</xdr:rowOff>
    </xdr:to>
    <xdr:cxnSp macro="">
      <xdr:nvCxnSpPr>
        <xdr:cNvPr id="428" name="直線コネクタ 427"/>
        <xdr:cNvCxnSpPr/>
      </xdr:nvCxnSpPr>
      <xdr:spPr>
        <a:xfrm flipV="1">
          <a:off x="15671800" y="13481813"/>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78</xdr:row>
      <xdr:rowOff>168148</xdr:rowOff>
    </xdr:to>
    <xdr:cxnSp macro="">
      <xdr:nvCxnSpPr>
        <xdr:cNvPr id="431" name="直線コネクタ 430"/>
        <xdr:cNvCxnSpPr/>
      </xdr:nvCxnSpPr>
      <xdr:spPr>
        <a:xfrm>
          <a:off x="14782800" y="1327607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77</xdr:row>
      <xdr:rowOff>74422</xdr:rowOff>
    </xdr:to>
    <xdr:cxnSp macro="">
      <xdr:nvCxnSpPr>
        <xdr:cNvPr id="434" name="直線コネクタ 433"/>
        <xdr:cNvCxnSpPr/>
      </xdr:nvCxnSpPr>
      <xdr:spPr>
        <a:xfrm>
          <a:off x="13893800" y="13234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124713</xdr:rowOff>
    </xdr:to>
    <xdr:cxnSp macro="">
      <xdr:nvCxnSpPr>
        <xdr:cNvPr id="437" name="直線コネクタ 436"/>
        <xdr:cNvCxnSpPr/>
      </xdr:nvCxnSpPr>
      <xdr:spPr>
        <a:xfrm flipV="1">
          <a:off x="13004800" y="132349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7" name="円/楕円 446"/>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8"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9" name="円/楕円 448"/>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50" name="テキスト ボックス 449"/>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23622</xdr:rowOff>
    </xdr:from>
    <xdr:to>
      <xdr:col>21</xdr:col>
      <xdr:colOff>412750</xdr:colOff>
      <xdr:row>77</xdr:row>
      <xdr:rowOff>125222</xdr:rowOff>
    </xdr:to>
    <xdr:sp macro="" textlink="">
      <xdr:nvSpPr>
        <xdr:cNvPr id="451" name="円/楕円 450"/>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135399</xdr:rowOff>
    </xdr:from>
    <xdr:ext cx="762000" cy="259045"/>
    <xdr:sp macro="" textlink="">
      <xdr:nvSpPr>
        <xdr:cNvPr id="452" name="テキスト ボックス 451"/>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3" name="円/楕円 452"/>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94251</xdr:rowOff>
    </xdr:from>
    <xdr:ext cx="762000" cy="259045"/>
    <xdr:sp macro="" textlink="">
      <xdr:nvSpPr>
        <xdr:cNvPr id="454" name="テキスト ボックス 45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56" name="テキスト ボックス 455"/>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岐阜県本巣市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153104</xdr:rowOff>
    </xdr:from>
    <xdr:to>
      <xdr:col>4</xdr:col>
      <xdr:colOff>1117600</xdr:colOff>
      <xdr:row>17</xdr:row>
      <xdr:rowOff>160713</xdr:rowOff>
    </xdr:to>
    <xdr:cxnSp macro="">
      <xdr:nvCxnSpPr>
        <xdr:cNvPr id="52" name="直線コネクタ 51"/>
        <xdr:cNvCxnSpPr/>
      </xdr:nvCxnSpPr>
      <xdr:spPr bwMode="auto">
        <a:xfrm flipV="1">
          <a:off x="5003800" y="3115379"/>
          <a:ext cx="6477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160713</xdr:rowOff>
    </xdr:from>
    <xdr:to>
      <xdr:col>4</xdr:col>
      <xdr:colOff>469900</xdr:colOff>
      <xdr:row>18</xdr:row>
      <xdr:rowOff>117540</xdr:rowOff>
    </xdr:to>
    <xdr:cxnSp macro="">
      <xdr:nvCxnSpPr>
        <xdr:cNvPr id="55" name="直線コネクタ 54"/>
        <xdr:cNvCxnSpPr/>
      </xdr:nvCxnSpPr>
      <xdr:spPr bwMode="auto">
        <a:xfrm flipV="1">
          <a:off x="4305300" y="3122988"/>
          <a:ext cx="698500" cy="128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117540</xdr:rowOff>
    </xdr:from>
    <xdr:to>
      <xdr:col>3</xdr:col>
      <xdr:colOff>904875</xdr:colOff>
      <xdr:row>18</xdr:row>
      <xdr:rowOff>166444</xdr:rowOff>
    </xdr:to>
    <xdr:cxnSp macro="">
      <xdr:nvCxnSpPr>
        <xdr:cNvPr id="58" name="直線コネクタ 57"/>
        <xdr:cNvCxnSpPr/>
      </xdr:nvCxnSpPr>
      <xdr:spPr bwMode="auto">
        <a:xfrm flipV="1">
          <a:off x="3606800" y="3251265"/>
          <a:ext cx="698500" cy="48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47687</xdr:rowOff>
    </xdr:from>
    <xdr:to>
      <xdr:col>3</xdr:col>
      <xdr:colOff>206375</xdr:colOff>
      <xdr:row>18</xdr:row>
      <xdr:rowOff>166444</xdr:rowOff>
    </xdr:to>
    <xdr:cxnSp macro="">
      <xdr:nvCxnSpPr>
        <xdr:cNvPr id="61" name="直線コネクタ 60"/>
        <xdr:cNvCxnSpPr/>
      </xdr:nvCxnSpPr>
      <xdr:spPr bwMode="auto">
        <a:xfrm>
          <a:off x="2908300" y="3181412"/>
          <a:ext cx="698500" cy="118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102304</xdr:rowOff>
    </xdr:from>
    <xdr:to>
      <xdr:col>5</xdr:col>
      <xdr:colOff>34925</xdr:colOff>
      <xdr:row>18</xdr:row>
      <xdr:rowOff>32454</xdr:rowOff>
    </xdr:to>
    <xdr:sp macro="" textlink="">
      <xdr:nvSpPr>
        <xdr:cNvPr id="71" name="円/楕円 70"/>
        <xdr:cNvSpPr/>
      </xdr:nvSpPr>
      <xdr:spPr bwMode="auto">
        <a:xfrm>
          <a:off x="5600700" y="306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74381</xdr:rowOff>
    </xdr:from>
    <xdr:ext cx="762000" cy="259045"/>
    <xdr:sp macro="" textlink="">
      <xdr:nvSpPr>
        <xdr:cNvPr id="72" name="人口1人当たり決算額の推移該当値テキスト130"/>
        <xdr:cNvSpPr txBox="1"/>
      </xdr:nvSpPr>
      <xdr:spPr>
        <a:xfrm>
          <a:off x="5740400" y="303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90,318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109913</xdr:rowOff>
    </xdr:from>
    <xdr:to>
      <xdr:col>4</xdr:col>
      <xdr:colOff>520700</xdr:colOff>
      <xdr:row>18</xdr:row>
      <xdr:rowOff>40063</xdr:rowOff>
    </xdr:to>
    <xdr:sp macro="" textlink="">
      <xdr:nvSpPr>
        <xdr:cNvPr id="73" name="円/楕円 72"/>
        <xdr:cNvSpPr/>
      </xdr:nvSpPr>
      <xdr:spPr bwMode="auto">
        <a:xfrm>
          <a:off x="4953000" y="3072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24840</xdr:rowOff>
    </xdr:from>
    <xdr:ext cx="736600" cy="259045"/>
    <xdr:sp macro="" textlink="">
      <xdr:nvSpPr>
        <xdr:cNvPr id="74" name="テキスト ボックス 73"/>
        <xdr:cNvSpPr txBox="1"/>
      </xdr:nvSpPr>
      <xdr:spPr>
        <a:xfrm>
          <a:off x="4622800" y="3158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66740</xdr:rowOff>
    </xdr:from>
    <xdr:to>
      <xdr:col>3</xdr:col>
      <xdr:colOff>955675</xdr:colOff>
      <xdr:row>18</xdr:row>
      <xdr:rowOff>168340</xdr:rowOff>
    </xdr:to>
    <xdr:sp macro="" textlink="">
      <xdr:nvSpPr>
        <xdr:cNvPr id="75" name="円/楕円 74"/>
        <xdr:cNvSpPr/>
      </xdr:nvSpPr>
      <xdr:spPr bwMode="auto">
        <a:xfrm>
          <a:off x="4254500" y="320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153117</xdr:rowOff>
    </xdr:from>
    <xdr:ext cx="762000" cy="259045"/>
    <xdr:sp macro="" textlink="">
      <xdr:nvSpPr>
        <xdr:cNvPr id="76" name="テキスト ボックス 75"/>
        <xdr:cNvSpPr txBox="1"/>
      </xdr:nvSpPr>
      <xdr:spPr>
        <a:xfrm>
          <a:off x="3924300" y="32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115644</xdr:rowOff>
    </xdr:from>
    <xdr:to>
      <xdr:col>3</xdr:col>
      <xdr:colOff>257175</xdr:colOff>
      <xdr:row>19</xdr:row>
      <xdr:rowOff>45794</xdr:rowOff>
    </xdr:to>
    <xdr:sp macro="" textlink="">
      <xdr:nvSpPr>
        <xdr:cNvPr id="77" name="円/楕円 76"/>
        <xdr:cNvSpPr/>
      </xdr:nvSpPr>
      <xdr:spPr bwMode="auto">
        <a:xfrm>
          <a:off x="3556000" y="3249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30571</xdr:rowOff>
    </xdr:from>
    <xdr:ext cx="762000" cy="259045"/>
    <xdr:sp macro="" textlink="">
      <xdr:nvSpPr>
        <xdr:cNvPr id="78" name="テキスト ボックス 77"/>
        <xdr:cNvSpPr txBox="1"/>
      </xdr:nvSpPr>
      <xdr:spPr>
        <a:xfrm>
          <a:off x="3225800" y="333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168337</xdr:rowOff>
    </xdr:from>
    <xdr:to>
      <xdr:col>2</xdr:col>
      <xdr:colOff>692150</xdr:colOff>
      <xdr:row>18</xdr:row>
      <xdr:rowOff>98487</xdr:rowOff>
    </xdr:to>
    <xdr:sp macro="" textlink="">
      <xdr:nvSpPr>
        <xdr:cNvPr id="79" name="円/楕円 78"/>
        <xdr:cNvSpPr/>
      </xdr:nvSpPr>
      <xdr:spPr bwMode="auto">
        <a:xfrm>
          <a:off x="2857500" y="313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83264</xdr:rowOff>
    </xdr:from>
    <xdr:ext cx="762000" cy="259045"/>
    <xdr:sp macro="" textlink="">
      <xdr:nvSpPr>
        <xdr:cNvPr id="80" name="テキスト ボックス 79"/>
        <xdr:cNvSpPr txBox="1"/>
      </xdr:nvSpPr>
      <xdr:spPr>
        <a:xfrm>
          <a:off x="2527300" y="32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51064</xdr:rowOff>
    </xdr:from>
    <xdr:ext cx="762000" cy="259045"/>
    <xdr:sp macro="" textlink="">
      <xdr:nvSpPr>
        <xdr:cNvPr id="110" name="人口1人当たり決算額の推移最小値テキスト445"/>
        <xdr:cNvSpPr txBox="1"/>
      </xdr:nvSpPr>
      <xdr:spPr>
        <a:xfrm>
          <a:off x="5740400" y="751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40887</xdr:rowOff>
    </xdr:from>
    <xdr:to>
      <xdr:col>4</xdr:col>
      <xdr:colOff>1117600</xdr:colOff>
      <xdr:row>38</xdr:row>
      <xdr:rowOff>51357</xdr:rowOff>
    </xdr:to>
    <xdr:cxnSp macro="">
      <xdr:nvCxnSpPr>
        <xdr:cNvPr id="114" name="直線コネクタ 113"/>
        <xdr:cNvCxnSpPr/>
      </xdr:nvCxnSpPr>
      <xdr:spPr bwMode="auto">
        <a:xfrm flipV="1">
          <a:off x="5003800" y="7508487"/>
          <a:ext cx="647700" cy="10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45165</xdr:rowOff>
    </xdr:from>
    <xdr:to>
      <xdr:col>4</xdr:col>
      <xdr:colOff>469900</xdr:colOff>
      <xdr:row>38</xdr:row>
      <xdr:rowOff>51357</xdr:rowOff>
    </xdr:to>
    <xdr:cxnSp macro="">
      <xdr:nvCxnSpPr>
        <xdr:cNvPr id="117" name="直線コネクタ 116"/>
        <xdr:cNvCxnSpPr/>
      </xdr:nvCxnSpPr>
      <xdr:spPr bwMode="auto">
        <a:xfrm>
          <a:off x="4305300" y="7512765"/>
          <a:ext cx="698500" cy="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45165</xdr:rowOff>
    </xdr:from>
    <xdr:to>
      <xdr:col>3</xdr:col>
      <xdr:colOff>904875</xdr:colOff>
      <xdr:row>38</xdr:row>
      <xdr:rowOff>45717</xdr:rowOff>
    </xdr:to>
    <xdr:cxnSp macro="">
      <xdr:nvCxnSpPr>
        <xdr:cNvPr id="120" name="直線コネクタ 119"/>
        <xdr:cNvCxnSpPr/>
      </xdr:nvCxnSpPr>
      <xdr:spPr bwMode="auto">
        <a:xfrm flipV="1">
          <a:off x="3606800" y="7512765"/>
          <a:ext cx="698500" cy="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45656</xdr:rowOff>
    </xdr:from>
    <xdr:to>
      <xdr:col>3</xdr:col>
      <xdr:colOff>206375</xdr:colOff>
      <xdr:row>38</xdr:row>
      <xdr:rowOff>45717</xdr:rowOff>
    </xdr:to>
    <xdr:cxnSp macro="">
      <xdr:nvCxnSpPr>
        <xdr:cNvPr id="123" name="直線コネクタ 122"/>
        <xdr:cNvCxnSpPr/>
      </xdr:nvCxnSpPr>
      <xdr:spPr bwMode="auto">
        <a:xfrm>
          <a:off x="2908300" y="7513256"/>
          <a:ext cx="698500" cy="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332987</xdr:rowOff>
    </xdr:from>
    <xdr:to>
      <xdr:col>5</xdr:col>
      <xdr:colOff>34925</xdr:colOff>
      <xdr:row>38</xdr:row>
      <xdr:rowOff>91687</xdr:rowOff>
    </xdr:to>
    <xdr:sp macro="" textlink="">
      <xdr:nvSpPr>
        <xdr:cNvPr id="133" name="円/楕円 132"/>
        <xdr:cNvSpPr/>
      </xdr:nvSpPr>
      <xdr:spPr bwMode="auto">
        <a:xfrm>
          <a:off x="5600700" y="7457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241564</xdr:rowOff>
    </xdr:from>
    <xdr:ext cx="762000" cy="259045"/>
    <xdr:sp macro="" textlink="">
      <xdr:nvSpPr>
        <xdr:cNvPr id="134" name="人口1人当たり決算額の推移該当値テキスト445"/>
        <xdr:cNvSpPr txBox="1"/>
      </xdr:nvSpPr>
      <xdr:spPr>
        <a:xfrm>
          <a:off x="5740400" y="736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12,602</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557</xdr:rowOff>
    </xdr:from>
    <xdr:to>
      <xdr:col>4</xdr:col>
      <xdr:colOff>520700</xdr:colOff>
      <xdr:row>38</xdr:row>
      <xdr:rowOff>102157</xdr:rowOff>
    </xdr:to>
    <xdr:sp macro="" textlink="">
      <xdr:nvSpPr>
        <xdr:cNvPr id="135" name="円/楕円 134"/>
        <xdr:cNvSpPr/>
      </xdr:nvSpPr>
      <xdr:spPr bwMode="auto">
        <a:xfrm>
          <a:off x="4953000" y="7468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86934</xdr:rowOff>
    </xdr:from>
    <xdr:ext cx="736600" cy="259045"/>
    <xdr:sp macro="" textlink="">
      <xdr:nvSpPr>
        <xdr:cNvPr id="136" name="テキスト ボックス 135"/>
        <xdr:cNvSpPr txBox="1"/>
      </xdr:nvSpPr>
      <xdr:spPr>
        <a:xfrm>
          <a:off x="4622800" y="755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337265</xdr:rowOff>
    </xdr:from>
    <xdr:to>
      <xdr:col>3</xdr:col>
      <xdr:colOff>955675</xdr:colOff>
      <xdr:row>38</xdr:row>
      <xdr:rowOff>95965</xdr:rowOff>
    </xdr:to>
    <xdr:sp macro="" textlink="">
      <xdr:nvSpPr>
        <xdr:cNvPr id="137" name="円/楕円 136"/>
        <xdr:cNvSpPr/>
      </xdr:nvSpPr>
      <xdr:spPr bwMode="auto">
        <a:xfrm>
          <a:off x="4254500" y="7461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80742</xdr:rowOff>
    </xdr:from>
    <xdr:ext cx="762000" cy="259045"/>
    <xdr:sp macro="" textlink="">
      <xdr:nvSpPr>
        <xdr:cNvPr id="138" name="テキスト ボックス 137"/>
        <xdr:cNvSpPr txBox="1"/>
      </xdr:nvSpPr>
      <xdr:spPr>
        <a:xfrm>
          <a:off x="3924300" y="75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337817</xdr:rowOff>
    </xdr:from>
    <xdr:to>
      <xdr:col>3</xdr:col>
      <xdr:colOff>257175</xdr:colOff>
      <xdr:row>38</xdr:row>
      <xdr:rowOff>96517</xdr:rowOff>
    </xdr:to>
    <xdr:sp macro="" textlink="">
      <xdr:nvSpPr>
        <xdr:cNvPr id="139" name="円/楕円 138"/>
        <xdr:cNvSpPr/>
      </xdr:nvSpPr>
      <xdr:spPr bwMode="auto">
        <a:xfrm>
          <a:off x="3556000" y="74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81294</xdr:rowOff>
    </xdr:from>
    <xdr:ext cx="762000" cy="259045"/>
    <xdr:sp macro="" textlink="">
      <xdr:nvSpPr>
        <xdr:cNvPr id="140" name="テキスト ボックス 139"/>
        <xdr:cNvSpPr txBox="1"/>
      </xdr:nvSpPr>
      <xdr:spPr>
        <a:xfrm>
          <a:off x="3225800" y="75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337756</xdr:rowOff>
    </xdr:from>
    <xdr:to>
      <xdr:col>2</xdr:col>
      <xdr:colOff>692150</xdr:colOff>
      <xdr:row>38</xdr:row>
      <xdr:rowOff>96456</xdr:rowOff>
    </xdr:to>
    <xdr:sp macro="" textlink="">
      <xdr:nvSpPr>
        <xdr:cNvPr id="141" name="円/楕円 140"/>
        <xdr:cNvSpPr/>
      </xdr:nvSpPr>
      <xdr:spPr bwMode="auto">
        <a:xfrm>
          <a:off x="2857500" y="7462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81233</xdr:rowOff>
    </xdr:from>
    <xdr:ext cx="762000" cy="259045"/>
    <xdr:sp macro="" textlink="">
      <xdr:nvSpPr>
        <xdr:cNvPr id="142" name="テキスト ボックス 141"/>
        <xdr:cNvSpPr txBox="1"/>
      </xdr:nvSpPr>
      <xdr:spPr>
        <a:xfrm>
          <a:off x="2527300" y="75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99709</xdr:rowOff>
    </xdr:from>
    <xdr:to>
      <xdr:col>6</xdr:col>
      <xdr:colOff>511175</xdr:colOff>
      <xdr:row>37</xdr:row>
      <xdr:rowOff>113611</xdr:rowOff>
    </xdr:to>
    <xdr:cxnSp macro="">
      <xdr:nvCxnSpPr>
        <xdr:cNvPr id="65" name="直線コネクタ 64"/>
        <xdr:cNvCxnSpPr/>
      </xdr:nvCxnSpPr>
      <xdr:spPr>
        <a:xfrm flipV="1">
          <a:off x="3797300" y="6443359"/>
          <a:ext cx="838200" cy="1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113611</xdr:rowOff>
    </xdr:from>
    <xdr:to>
      <xdr:col>5</xdr:col>
      <xdr:colOff>358775</xdr:colOff>
      <xdr:row>37</xdr:row>
      <xdr:rowOff>153273</xdr:rowOff>
    </xdr:to>
    <xdr:cxnSp macro="">
      <xdr:nvCxnSpPr>
        <xdr:cNvPr id="68" name="直線コネクタ 67"/>
        <xdr:cNvCxnSpPr/>
      </xdr:nvCxnSpPr>
      <xdr:spPr>
        <a:xfrm flipV="1">
          <a:off x="2908300" y="6457261"/>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130556</xdr:rowOff>
    </xdr:from>
    <xdr:to>
      <xdr:col>4</xdr:col>
      <xdr:colOff>155575</xdr:colOff>
      <xdr:row>37</xdr:row>
      <xdr:rowOff>153273</xdr:rowOff>
    </xdr:to>
    <xdr:cxnSp macro="">
      <xdr:nvCxnSpPr>
        <xdr:cNvPr id="71" name="直線コネクタ 70"/>
        <xdr:cNvCxnSpPr/>
      </xdr:nvCxnSpPr>
      <xdr:spPr>
        <a:xfrm>
          <a:off x="2019300" y="6474206"/>
          <a:ext cx="889000" cy="2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79364</xdr:rowOff>
    </xdr:from>
    <xdr:to>
      <xdr:col>2</xdr:col>
      <xdr:colOff>638175</xdr:colOff>
      <xdr:row>37</xdr:row>
      <xdr:rowOff>130556</xdr:rowOff>
    </xdr:to>
    <xdr:cxnSp macro="">
      <xdr:nvCxnSpPr>
        <xdr:cNvPr id="74" name="直線コネクタ 73"/>
        <xdr:cNvCxnSpPr/>
      </xdr:nvCxnSpPr>
      <xdr:spPr>
        <a:xfrm>
          <a:off x="1130300" y="6423014"/>
          <a:ext cx="889000" cy="5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48909</xdr:rowOff>
    </xdr:from>
    <xdr:to>
      <xdr:col>6</xdr:col>
      <xdr:colOff>561975</xdr:colOff>
      <xdr:row>37</xdr:row>
      <xdr:rowOff>150509</xdr:rowOff>
    </xdr:to>
    <xdr:sp macro="" textlink="">
      <xdr:nvSpPr>
        <xdr:cNvPr id="84" name="円/楕円 83"/>
        <xdr:cNvSpPr/>
      </xdr:nvSpPr>
      <xdr:spPr>
        <a:xfrm>
          <a:off x="4584700" y="63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27336</xdr:rowOff>
    </xdr:from>
    <xdr:ext cx="534377" cy="259045"/>
    <xdr:sp macro="" textlink="">
      <xdr:nvSpPr>
        <xdr:cNvPr id="85" name="人件費該当値テキスト"/>
        <xdr:cNvSpPr txBox="1"/>
      </xdr:nvSpPr>
      <xdr:spPr>
        <a:xfrm>
          <a:off x="4686300" y="637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62811</xdr:rowOff>
    </xdr:from>
    <xdr:to>
      <xdr:col>5</xdr:col>
      <xdr:colOff>409575</xdr:colOff>
      <xdr:row>37</xdr:row>
      <xdr:rowOff>164411</xdr:rowOff>
    </xdr:to>
    <xdr:sp macro="" textlink="">
      <xdr:nvSpPr>
        <xdr:cNvPr id="86" name="円/楕円 85"/>
        <xdr:cNvSpPr/>
      </xdr:nvSpPr>
      <xdr:spPr>
        <a:xfrm>
          <a:off x="3746500" y="64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155538</xdr:rowOff>
    </xdr:from>
    <xdr:ext cx="534377" cy="259045"/>
    <xdr:sp macro="" textlink="">
      <xdr:nvSpPr>
        <xdr:cNvPr id="87" name="テキスト ボックス 86"/>
        <xdr:cNvSpPr txBox="1"/>
      </xdr:nvSpPr>
      <xdr:spPr>
        <a:xfrm>
          <a:off x="3530111" y="649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102473</xdr:rowOff>
    </xdr:from>
    <xdr:to>
      <xdr:col>4</xdr:col>
      <xdr:colOff>206375</xdr:colOff>
      <xdr:row>38</xdr:row>
      <xdr:rowOff>32623</xdr:rowOff>
    </xdr:to>
    <xdr:sp macro="" textlink="">
      <xdr:nvSpPr>
        <xdr:cNvPr id="88" name="円/楕円 87"/>
        <xdr:cNvSpPr/>
      </xdr:nvSpPr>
      <xdr:spPr>
        <a:xfrm>
          <a:off x="2857500" y="64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23750</xdr:rowOff>
    </xdr:from>
    <xdr:ext cx="534377" cy="259045"/>
    <xdr:sp macro="" textlink="">
      <xdr:nvSpPr>
        <xdr:cNvPr id="89" name="テキスト ボックス 88"/>
        <xdr:cNvSpPr txBox="1"/>
      </xdr:nvSpPr>
      <xdr:spPr>
        <a:xfrm>
          <a:off x="2641111" y="653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79756</xdr:rowOff>
    </xdr:from>
    <xdr:to>
      <xdr:col>3</xdr:col>
      <xdr:colOff>3175</xdr:colOff>
      <xdr:row>38</xdr:row>
      <xdr:rowOff>9906</xdr:rowOff>
    </xdr:to>
    <xdr:sp macro="" textlink="">
      <xdr:nvSpPr>
        <xdr:cNvPr id="90" name="円/楕円 89"/>
        <xdr:cNvSpPr/>
      </xdr:nvSpPr>
      <xdr:spPr>
        <a:xfrm>
          <a:off x="196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1033</xdr:rowOff>
    </xdr:from>
    <xdr:ext cx="534377" cy="259045"/>
    <xdr:sp macro="" textlink="">
      <xdr:nvSpPr>
        <xdr:cNvPr id="91" name="テキスト ボックス 90"/>
        <xdr:cNvSpPr txBox="1"/>
      </xdr:nvSpPr>
      <xdr:spPr>
        <a:xfrm>
          <a:off x="1752111" y="65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28564</xdr:rowOff>
    </xdr:from>
    <xdr:to>
      <xdr:col>1</xdr:col>
      <xdr:colOff>485775</xdr:colOff>
      <xdr:row>37</xdr:row>
      <xdr:rowOff>130164</xdr:rowOff>
    </xdr:to>
    <xdr:sp macro="" textlink="">
      <xdr:nvSpPr>
        <xdr:cNvPr id="92" name="円/楕円 91"/>
        <xdr:cNvSpPr/>
      </xdr:nvSpPr>
      <xdr:spPr>
        <a:xfrm>
          <a:off x="1079500" y="637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121291</xdr:rowOff>
    </xdr:from>
    <xdr:ext cx="534377" cy="259045"/>
    <xdr:sp macro="" textlink="">
      <xdr:nvSpPr>
        <xdr:cNvPr id="93" name="テキスト ボックス 92"/>
        <xdr:cNvSpPr txBox="1"/>
      </xdr:nvSpPr>
      <xdr:spPr>
        <a:xfrm>
          <a:off x="863111" y="646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62827</xdr:rowOff>
    </xdr:from>
    <xdr:to>
      <xdr:col>6</xdr:col>
      <xdr:colOff>511175</xdr:colOff>
      <xdr:row>55</xdr:row>
      <xdr:rowOff>102718</xdr:rowOff>
    </xdr:to>
    <xdr:cxnSp macro="">
      <xdr:nvCxnSpPr>
        <xdr:cNvPr id="123" name="直線コネクタ 122"/>
        <xdr:cNvCxnSpPr/>
      </xdr:nvCxnSpPr>
      <xdr:spPr>
        <a:xfrm>
          <a:off x="3797300" y="9492577"/>
          <a:ext cx="8382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62827</xdr:rowOff>
    </xdr:from>
    <xdr:to>
      <xdr:col>5</xdr:col>
      <xdr:colOff>358775</xdr:colOff>
      <xdr:row>55</xdr:row>
      <xdr:rowOff>128118</xdr:rowOff>
    </xdr:to>
    <xdr:cxnSp macro="">
      <xdr:nvCxnSpPr>
        <xdr:cNvPr id="126" name="直線コネクタ 125"/>
        <xdr:cNvCxnSpPr/>
      </xdr:nvCxnSpPr>
      <xdr:spPr>
        <a:xfrm flipV="1">
          <a:off x="2908300" y="9492577"/>
          <a:ext cx="889000" cy="6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128118</xdr:rowOff>
    </xdr:from>
    <xdr:to>
      <xdr:col>4</xdr:col>
      <xdr:colOff>155575</xdr:colOff>
      <xdr:row>56</xdr:row>
      <xdr:rowOff>8598</xdr:rowOff>
    </xdr:to>
    <xdr:cxnSp macro="">
      <xdr:nvCxnSpPr>
        <xdr:cNvPr id="129" name="直線コネクタ 128"/>
        <xdr:cNvCxnSpPr/>
      </xdr:nvCxnSpPr>
      <xdr:spPr>
        <a:xfrm flipV="1">
          <a:off x="2019300" y="955786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8598</xdr:rowOff>
    </xdr:from>
    <xdr:to>
      <xdr:col>2</xdr:col>
      <xdr:colOff>638175</xdr:colOff>
      <xdr:row>56</xdr:row>
      <xdr:rowOff>29781</xdr:rowOff>
    </xdr:to>
    <xdr:cxnSp macro="">
      <xdr:nvCxnSpPr>
        <xdr:cNvPr id="132" name="直線コネクタ 131"/>
        <xdr:cNvCxnSpPr/>
      </xdr:nvCxnSpPr>
      <xdr:spPr>
        <a:xfrm flipV="1">
          <a:off x="1130300" y="9609798"/>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51918</xdr:rowOff>
    </xdr:from>
    <xdr:to>
      <xdr:col>6</xdr:col>
      <xdr:colOff>561975</xdr:colOff>
      <xdr:row>55</xdr:row>
      <xdr:rowOff>153518</xdr:rowOff>
    </xdr:to>
    <xdr:sp macro="" textlink="">
      <xdr:nvSpPr>
        <xdr:cNvPr id="142" name="円/楕円 141"/>
        <xdr:cNvSpPr/>
      </xdr:nvSpPr>
      <xdr:spPr>
        <a:xfrm>
          <a:off x="4584700" y="94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74795</xdr:rowOff>
    </xdr:from>
    <xdr:ext cx="534377" cy="259045"/>
    <xdr:sp macro="" textlink="">
      <xdr:nvSpPr>
        <xdr:cNvPr id="143" name="物件費該当値テキスト"/>
        <xdr:cNvSpPr txBox="1"/>
      </xdr:nvSpPr>
      <xdr:spPr>
        <a:xfrm>
          <a:off x="4686300" y="93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79,412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12027</xdr:rowOff>
    </xdr:from>
    <xdr:to>
      <xdr:col>5</xdr:col>
      <xdr:colOff>409575</xdr:colOff>
      <xdr:row>55</xdr:row>
      <xdr:rowOff>113627</xdr:rowOff>
    </xdr:to>
    <xdr:sp macro="" textlink="">
      <xdr:nvSpPr>
        <xdr:cNvPr id="144" name="円/楕円 143"/>
        <xdr:cNvSpPr/>
      </xdr:nvSpPr>
      <xdr:spPr>
        <a:xfrm>
          <a:off x="3746500" y="94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130154</xdr:rowOff>
    </xdr:from>
    <xdr:ext cx="534377" cy="259045"/>
    <xdr:sp macro="" textlink="">
      <xdr:nvSpPr>
        <xdr:cNvPr id="145" name="テキスト ボックス 144"/>
        <xdr:cNvSpPr txBox="1"/>
      </xdr:nvSpPr>
      <xdr:spPr>
        <a:xfrm>
          <a:off x="3530111" y="92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77318</xdr:rowOff>
    </xdr:from>
    <xdr:to>
      <xdr:col>4</xdr:col>
      <xdr:colOff>206375</xdr:colOff>
      <xdr:row>56</xdr:row>
      <xdr:rowOff>7468</xdr:rowOff>
    </xdr:to>
    <xdr:sp macro="" textlink="">
      <xdr:nvSpPr>
        <xdr:cNvPr id="146" name="円/楕円 145"/>
        <xdr:cNvSpPr/>
      </xdr:nvSpPr>
      <xdr:spPr>
        <a:xfrm>
          <a:off x="2857500" y="95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23995</xdr:rowOff>
    </xdr:from>
    <xdr:ext cx="534377" cy="259045"/>
    <xdr:sp macro="" textlink="">
      <xdr:nvSpPr>
        <xdr:cNvPr id="147" name="テキスト ボックス 146"/>
        <xdr:cNvSpPr txBox="1"/>
      </xdr:nvSpPr>
      <xdr:spPr>
        <a:xfrm>
          <a:off x="2641111" y="92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129248</xdr:rowOff>
    </xdr:from>
    <xdr:to>
      <xdr:col>3</xdr:col>
      <xdr:colOff>3175</xdr:colOff>
      <xdr:row>56</xdr:row>
      <xdr:rowOff>59398</xdr:rowOff>
    </xdr:to>
    <xdr:sp macro="" textlink="">
      <xdr:nvSpPr>
        <xdr:cNvPr id="148" name="円/楕円 147"/>
        <xdr:cNvSpPr/>
      </xdr:nvSpPr>
      <xdr:spPr>
        <a:xfrm>
          <a:off x="19685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75925</xdr:rowOff>
    </xdr:from>
    <xdr:ext cx="534377" cy="259045"/>
    <xdr:sp macro="" textlink="">
      <xdr:nvSpPr>
        <xdr:cNvPr id="149" name="テキスト ボックス 148"/>
        <xdr:cNvSpPr txBox="1"/>
      </xdr:nvSpPr>
      <xdr:spPr>
        <a:xfrm>
          <a:off x="1752111" y="933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150431</xdr:rowOff>
    </xdr:from>
    <xdr:to>
      <xdr:col>1</xdr:col>
      <xdr:colOff>485775</xdr:colOff>
      <xdr:row>56</xdr:row>
      <xdr:rowOff>80581</xdr:rowOff>
    </xdr:to>
    <xdr:sp macro="" textlink="">
      <xdr:nvSpPr>
        <xdr:cNvPr id="150" name="円/楕円 149"/>
        <xdr:cNvSpPr/>
      </xdr:nvSpPr>
      <xdr:spPr>
        <a:xfrm>
          <a:off x="1079500" y="95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71708</xdr:rowOff>
    </xdr:from>
    <xdr:ext cx="534377" cy="259045"/>
    <xdr:sp macro="" textlink="">
      <xdr:nvSpPr>
        <xdr:cNvPr id="151" name="テキスト ボックス 150"/>
        <xdr:cNvSpPr txBox="1"/>
      </xdr:nvSpPr>
      <xdr:spPr>
        <a:xfrm>
          <a:off x="863111" y="96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147625</xdr:rowOff>
    </xdr:from>
    <xdr:to>
      <xdr:col>6</xdr:col>
      <xdr:colOff>511175</xdr:colOff>
      <xdr:row>78</xdr:row>
      <xdr:rowOff>5169</xdr:rowOff>
    </xdr:to>
    <xdr:cxnSp macro="">
      <xdr:nvCxnSpPr>
        <xdr:cNvPr id="180" name="直線コネクタ 179"/>
        <xdr:cNvCxnSpPr/>
      </xdr:nvCxnSpPr>
      <xdr:spPr>
        <a:xfrm>
          <a:off x="3797300" y="13349275"/>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147625</xdr:rowOff>
    </xdr:from>
    <xdr:to>
      <xdr:col>5</xdr:col>
      <xdr:colOff>358775</xdr:colOff>
      <xdr:row>78</xdr:row>
      <xdr:rowOff>74434</xdr:rowOff>
    </xdr:to>
    <xdr:cxnSp macro="">
      <xdr:nvCxnSpPr>
        <xdr:cNvPr id="183" name="直線コネクタ 182"/>
        <xdr:cNvCxnSpPr/>
      </xdr:nvCxnSpPr>
      <xdr:spPr>
        <a:xfrm flipV="1">
          <a:off x="2908300" y="13349275"/>
          <a:ext cx="889000" cy="9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74434</xdr:rowOff>
    </xdr:from>
    <xdr:to>
      <xdr:col>4</xdr:col>
      <xdr:colOff>155575</xdr:colOff>
      <xdr:row>78</xdr:row>
      <xdr:rowOff>76491</xdr:rowOff>
    </xdr:to>
    <xdr:cxnSp macro="">
      <xdr:nvCxnSpPr>
        <xdr:cNvPr id="186" name="直線コネクタ 185"/>
        <xdr:cNvCxnSpPr/>
      </xdr:nvCxnSpPr>
      <xdr:spPr>
        <a:xfrm flipV="1">
          <a:off x="2019300" y="1344753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73901</xdr:rowOff>
    </xdr:from>
    <xdr:to>
      <xdr:col>2</xdr:col>
      <xdr:colOff>638175</xdr:colOff>
      <xdr:row>78</xdr:row>
      <xdr:rowOff>76491</xdr:rowOff>
    </xdr:to>
    <xdr:cxnSp macro="">
      <xdr:nvCxnSpPr>
        <xdr:cNvPr id="189" name="直線コネクタ 188"/>
        <xdr:cNvCxnSpPr/>
      </xdr:nvCxnSpPr>
      <xdr:spPr>
        <a:xfrm>
          <a:off x="1130300" y="1344700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125819</xdr:rowOff>
    </xdr:from>
    <xdr:to>
      <xdr:col>6</xdr:col>
      <xdr:colOff>561975</xdr:colOff>
      <xdr:row>78</xdr:row>
      <xdr:rowOff>55969</xdr:rowOff>
    </xdr:to>
    <xdr:sp macro="" textlink="">
      <xdr:nvSpPr>
        <xdr:cNvPr id="199" name="円/楕円 198"/>
        <xdr:cNvSpPr/>
      </xdr:nvSpPr>
      <xdr:spPr>
        <a:xfrm>
          <a:off x="4584700" y="1332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104246</xdr:rowOff>
    </xdr:from>
    <xdr:ext cx="469744" cy="259045"/>
    <xdr:sp macro="" textlink="">
      <xdr:nvSpPr>
        <xdr:cNvPr id="200" name="維持補修費該当値テキスト"/>
        <xdr:cNvSpPr txBox="1"/>
      </xdr:nvSpPr>
      <xdr:spPr>
        <a:xfrm>
          <a:off x="4686300" y="133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96825</xdr:rowOff>
    </xdr:from>
    <xdr:to>
      <xdr:col>5</xdr:col>
      <xdr:colOff>409575</xdr:colOff>
      <xdr:row>78</xdr:row>
      <xdr:rowOff>26975</xdr:rowOff>
    </xdr:to>
    <xdr:sp macro="" textlink="">
      <xdr:nvSpPr>
        <xdr:cNvPr id="201" name="円/楕円 200"/>
        <xdr:cNvSpPr/>
      </xdr:nvSpPr>
      <xdr:spPr>
        <a:xfrm>
          <a:off x="3746500" y="132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18102</xdr:rowOff>
    </xdr:from>
    <xdr:ext cx="469744" cy="259045"/>
    <xdr:sp macro="" textlink="">
      <xdr:nvSpPr>
        <xdr:cNvPr id="202" name="テキスト ボックス 201"/>
        <xdr:cNvSpPr txBox="1"/>
      </xdr:nvSpPr>
      <xdr:spPr>
        <a:xfrm>
          <a:off x="3562427" y="1339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23634</xdr:rowOff>
    </xdr:from>
    <xdr:to>
      <xdr:col>4</xdr:col>
      <xdr:colOff>206375</xdr:colOff>
      <xdr:row>78</xdr:row>
      <xdr:rowOff>125234</xdr:rowOff>
    </xdr:to>
    <xdr:sp macro="" textlink="">
      <xdr:nvSpPr>
        <xdr:cNvPr id="203" name="円/楕円 202"/>
        <xdr:cNvSpPr/>
      </xdr:nvSpPr>
      <xdr:spPr>
        <a:xfrm>
          <a:off x="2857500" y="133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116361</xdr:rowOff>
    </xdr:from>
    <xdr:ext cx="469744" cy="259045"/>
    <xdr:sp macro="" textlink="">
      <xdr:nvSpPr>
        <xdr:cNvPr id="204" name="テキスト ボックス 203"/>
        <xdr:cNvSpPr txBox="1"/>
      </xdr:nvSpPr>
      <xdr:spPr>
        <a:xfrm>
          <a:off x="2673427" y="1348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25691</xdr:rowOff>
    </xdr:from>
    <xdr:to>
      <xdr:col>3</xdr:col>
      <xdr:colOff>3175</xdr:colOff>
      <xdr:row>78</xdr:row>
      <xdr:rowOff>127291</xdr:rowOff>
    </xdr:to>
    <xdr:sp macro="" textlink="">
      <xdr:nvSpPr>
        <xdr:cNvPr id="205" name="円/楕円 204"/>
        <xdr:cNvSpPr/>
      </xdr:nvSpPr>
      <xdr:spPr>
        <a:xfrm>
          <a:off x="1968500" y="13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118418</xdr:rowOff>
    </xdr:from>
    <xdr:ext cx="469744" cy="259045"/>
    <xdr:sp macro="" textlink="">
      <xdr:nvSpPr>
        <xdr:cNvPr id="206" name="テキスト ボックス 205"/>
        <xdr:cNvSpPr txBox="1"/>
      </xdr:nvSpPr>
      <xdr:spPr>
        <a:xfrm>
          <a:off x="1784427" y="13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23101</xdr:rowOff>
    </xdr:from>
    <xdr:to>
      <xdr:col>1</xdr:col>
      <xdr:colOff>485775</xdr:colOff>
      <xdr:row>78</xdr:row>
      <xdr:rowOff>124701</xdr:rowOff>
    </xdr:to>
    <xdr:sp macro="" textlink="">
      <xdr:nvSpPr>
        <xdr:cNvPr id="207" name="円/楕円 206"/>
        <xdr:cNvSpPr/>
      </xdr:nvSpPr>
      <xdr:spPr>
        <a:xfrm>
          <a:off x="1079500" y="133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115828</xdr:rowOff>
    </xdr:from>
    <xdr:ext cx="469744" cy="259045"/>
    <xdr:sp macro="" textlink="">
      <xdr:nvSpPr>
        <xdr:cNvPr id="208" name="テキスト ボックス 207"/>
        <xdr:cNvSpPr txBox="1"/>
      </xdr:nvSpPr>
      <xdr:spPr>
        <a:xfrm>
          <a:off x="895427" y="1348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32116</xdr:rowOff>
    </xdr:from>
    <xdr:to>
      <xdr:col>6</xdr:col>
      <xdr:colOff>510540</xdr:colOff>
      <xdr:row>97</xdr:row>
      <xdr:rowOff>161069</xdr:rowOff>
    </xdr:to>
    <xdr:cxnSp macro="">
      <xdr:nvCxnSpPr>
        <xdr:cNvPr id="235" name="直線コネクタ 234"/>
        <xdr:cNvCxnSpPr/>
      </xdr:nvCxnSpPr>
      <xdr:spPr>
        <a:xfrm flipV="1">
          <a:off x="4633595" y="15462616"/>
          <a:ext cx="1270" cy="132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164896</xdr:rowOff>
    </xdr:from>
    <xdr:ext cx="534377" cy="259045"/>
    <xdr:sp macro="" textlink="">
      <xdr:nvSpPr>
        <xdr:cNvPr id="236" name="扶助費最小値テキスト"/>
        <xdr:cNvSpPr txBox="1"/>
      </xdr:nvSpPr>
      <xdr:spPr>
        <a:xfrm>
          <a:off x="4686300" y="167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97</xdr:row>
      <xdr:rowOff>161069</xdr:rowOff>
    </xdr:from>
    <xdr:to>
      <xdr:col>6</xdr:col>
      <xdr:colOff>600075</xdr:colOff>
      <xdr:row>97</xdr:row>
      <xdr:rowOff>161069</xdr:rowOff>
    </xdr:to>
    <xdr:cxnSp macro="">
      <xdr:nvCxnSpPr>
        <xdr:cNvPr id="237" name="直線コネクタ 236"/>
        <xdr:cNvCxnSpPr/>
      </xdr:nvCxnSpPr>
      <xdr:spPr>
        <a:xfrm>
          <a:off x="4546600" y="1679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150243</xdr:rowOff>
    </xdr:from>
    <xdr:ext cx="599010" cy="259045"/>
    <xdr:sp macro="" textlink="">
      <xdr:nvSpPr>
        <xdr:cNvPr id="238" name="扶助費最大値テキスト"/>
        <xdr:cNvSpPr txBox="1"/>
      </xdr:nvSpPr>
      <xdr:spPr>
        <a:xfrm>
          <a:off x="4686300" y="152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32116</xdr:rowOff>
    </xdr:from>
    <xdr:to>
      <xdr:col>6</xdr:col>
      <xdr:colOff>600075</xdr:colOff>
      <xdr:row>90</xdr:row>
      <xdr:rowOff>32116</xdr:rowOff>
    </xdr:to>
    <xdr:cxnSp macro="">
      <xdr:nvCxnSpPr>
        <xdr:cNvPr id="239" name="直線コネクタ 238"/>
        <xdr:cNvCxnSpPr/>
      </xdr:nvCxnSpPr>
      <xdr:spPr>
        <a:xfrm>
          <a:off x="4546600" y="154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147081</xdr:rowOff>
    </xdr:from>
    <xdr:to>
      <xdr:col>6</xdr:col>
      <xdr:colOff>511175</xdr:colOff>
      <xdr:row>97</xdr:row>
      <xdr:rowOff>147614</xdr:rowOff>
    </xdr:to>
    <xdr:cxnSp macro="">
      <xdr:nvCxnSpPr>
        <xdr:cNvPr id="240" name="直線コネクタ 239"/>
        <xdr:cNvCxnSpPr/>
      </xdr:nvCxnSpPr>
      <xdr:spPr>
        <a:xfrm flipV="1">
          <a:off x="3797300" y="16777731"/>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90659</xdr:rowOff>
    </xdr:from>
    <xdr:ext cx="534377" cy="259045"/>
    <xdr:sp macro="" textlink="">
      <xdr:nvSpPr>
        <xdr:cNvPr id="241" name="扶助費平均値テキスト"/>
        <xdr:cNvSpPr txBox="1"/>
      </xdr:nvSpPr>
      <xdr:spPr>
        <a:xfrm>
          <a:off x="4686300" y="16206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67782</xdr:rowOff>
    </xdr:from>
    <xdr:to>
      <xdr:col>6</xdr:col>
      <xdr:colOff>561975</xdr:colOff>
      <xdr:row>95</xdr:row>
      <xdr:rowOff>169382</xdr:rowOff>
    </xdr:to>
    <xdr:sp macro="" textlink="">
      <xdr:nvSpPr>
        <xdr:cNvPr id="242" name="フローチャート : 判断 241"/>
        <xdr:cNvSpPr/>
      </xdr:nvSpPr>
      <xdr:spPr>
        <a:xfrm>
          <a:off x="45847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147614</xdr:rowOff>
    </xdr:from>
    <xdr:to>
      <xdr:col>5</xdr:col>
      <xdr:colOff>358775</xdr:colOff>
      <xdr:row>98</xdr:row>
      <xdr:rowOff>12064</xdr:rowOff>
    </xdr:to>
    <xdr:cxnSp macro="">
      <xdr:nvCxnSpPr>
        <xdr:cNvPr id="243" name="直線コネクタ 242"/>
        <xdr:cNvCxnSpPr/>
      </xdr:nvCxnSpPr>
      <xdr:spPr>
        <a:xfrm flipV="1">
          <a:off x="2908300" y="16778264"/>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125966</xdr:rowOff>
    </xdr:from>
    <xdr:to>
      <xdr:col>5</xdr:col>
      <xdr:colOff>409575</xdr:colOff>
      <xdr:row>96</xdr:row>
      <xdr:rowOff>56116</xdr:rowOff>
    </xdr:to>
    <xdr:sp macro="" textlink="">
      <xdr:nvSpPr>
        <xdr:cNvPr id="244" name="フローチャート : 判断 243"/>
        <xdr:cNvSpPr/>
      </xdr:nvSpPr>
      <xdr:spPr>
        <a:xfrm>
          <a:off x="3746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72643</xdr:rowOff>
    </xdr:from>
    <xdr:ext cx="534377" cy="259045"/>
    <xdr:sp macro="" textlink="">
      <xdr:nvSpPr>
        <xdr:cNvPr id="245" name="テキスト ボックス 244"/>
        <xdr:cNvSpPr txBox="1"/>
      </xdr:nvSpPr>
      <xdr:spPr>
        <a:xfrm>
          <a:off x="3530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12064</xdr:rowOff>
    </xdr:from>
    <xdr:to>
      <xdr:col>4</xdr:col>
      <xdr:colOff>155575</xdr:colOff>
      <xdr:row>98</xdr:row>
      <xdr:rowOff>16387</xdr:rowOff>
    </xdr:to>
    <xdr:cxnSp macro="">
      <xdr:nvCxnSpPr>
        <xdr:cNvPr id="246" name="直線コネクタ 245"/>
        <xdr:cNvCxnSpPr/>
      </xdr:nvCxnSpPr>
      <xdr:spPr>
        <a:xfrm flipV="1">
          <a:off x="2019300" y="16814164"/>
          <a:ext cx="889000" cy="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20417</xdr:rowOff>
    </xdr:from>
    <xdr:to>
      <xdr:col>4</xdr:col>
      <xdr:colOff>206375</xdr:colOff>
      <xdr:row>96</xdr:row>
      <xdr:rowOff>122017</xdr:rowOff>
    </xdr:to>
    <xdr:sp macro="" textlink="">
      <xdr:nvSpPr>
        <xdr:cNvPr id="247" name="フローチャート : 判断 246"/>
        <xdr:cNvSpPr/>
      </xdr:nvSpPr>
      <xdr:spPr>
        <a:xfrm>
          <a:off x="2857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138544</xdr:rowOff>
    </xdr:from>
    <xdr:ext cx="534377" cy="259045"/>
    <xdr:sp macro="" textlink="">
      <xdr:nvSpPr>
        <xdr:cNvPr id="248" name="テキスト ボックス 247"/>
        <xdr:cNvSpPr txBox="1"/>
      </xdr:nvSpPr>
      <xdr:spPr>
        <a:xfrm>
          <a:off x="2641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16387</xdr:rowOff>
    </xdr:from>
    <xdr:to>
      <xdr:col>2</xdr:col>
      <xdr:colOff>638175</xdr:colOff>
      <xdr:row>98</xdr:row>
      <xdr:rowOff>27436</xdr:rowOff>
    </xdr:to>
    <xdr:cxnSp macro="">
      <xdr:nvCxnSpPr>
        <xdr:cNvPr id="249" name="直線コネクタ 248"/>
        <xdr:cNvCxnSpPr/>
      </xdr:nvCxnSpPr>
      <xdr:spPr>
        <a:xfrm flipV="1">
          <a:off x="1130300" y="1681848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41580</xdr:rowOff>
    </xdr:from>
    <xdr:to>
      <xdr:col>3</xdr:col>
      <xdr:colOff>3175</xdr:colOff>
      <xdr:row>96</xdr:row>
      <xdr:rowOff>143180</xdr:rowOff>
    </xdr:to>
    <xdr:sp macro="" textlink="">
      <xdr:nvSpPr>
        <xdr:cNvPr id="250" name="フローチャート : 判断 249"/>
        <xdr:cNvSpPr/>
      </xdr:nvSpPr>
      <xdr:spPr>
        <a:xfrm>
          <a:off x="1968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159707</xdr:rowOff>
    </xdr:from>
    <xdr:ext cx="534377" cy="259045"/>
    <xdr:sp macro="" textlink="">
      <xdr:nvSpPr>
        <xdr:cNvPr id="251" name="テキスト ボックス 250"/>
        <xdr:cNvSpPr txBox="1"/>
      </xdr:nvSpPr>
      <xdr:spPr>
        <a:xfrm>
          <a:off x="1752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40872</xdr:rowOff>
    </xdr:from>
    <xdr:to>
      <xdr:col>1</xdr:col>
      <xdr:colOff>485775</xdr:colOff>
      <xdr:row>96</xdr:row>
      <xdr:rowOff>142472</xdr:rowOff>
    </xdr:to>
    <xdr:sp macro="" textlink="">
      <xdr:nvSpPr>
        <xdr:cNvPr id="252" name="フローチャート : 判断 251"/>
        <xdr:cNvSpPr/>
      </xdr:nvSpPr>
      <xdr:spPr>
        <a:xfrm>
          <a:off x="1079500" y="165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158999</xdr:rowOff>
    </xdr:from>
    <xdr:ext cx="534377" cy="259045"/>
    <xdr:sp macro="" textlink="">
      <xdr:nvSpPr>
        <xdr:cNvPr id="253" name="テキスト ボックス 252"/>
        <xdr:cNvSpPr txBox="1"/>
      </xdr:nvSpPr>
      <xdr:spPr>
        <a:xfrm>
          <a:off x="863111" y="162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96281</xdr:rowOff>
    </xdr:from>
    <xdr:to>
      <xdr:col>6</xdr:col>
      <xdr:colOff>561975</xdr:colOff>
      <xdr:row>98</xdr:row>
      <xdr:rowOff>26431</xdr:rowOff>
    </xdr:to>
    <xdr:sp macro="" textlink="">
      <xdr:nvSpPr>
        <xdr:cNvPr id="259" name="円/楕円 258"/>
        <xdr:cNvSpPr/>
      </xdr:nvSpPr>
      <xdr:spPr>
        <a:xfrm>
          <a:off x="4584700" y="167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11208</xdr:rowOff>
    </xdr:from>
    <xdr:ext cx="534377" cy="259045"/>
    <xdr:sp macro="" textlink="">
      <xdr:nvSpPr>
        <xdr:cNvPr id="260" name="扶助費該当値テキスト"/>
        <xdr:cNvSpPr txBox="1"/>
      </xdr:nvSpPr>
      <xdr:spPr>
        <a:xfrm>
          <a:off x="4686300" y="166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96814</xdr:rowOff>
    </xdr:from>
    <xdr:to>
      <xdr:col>5</xdr:col>
      <xdr:colOff>409575</xdr:colOff>
      <xdr:row>98</xdr:row>
      <xdr:rowOff>26964</xdr:rowOff>
    </xdr:to>
    <xdr:sp macro="" textlink="">
      <xdr:nvSpPr>
        <xdr:cNvPr id="261" name="円/楕円 260"/>
        <xdr:cNvSpPr/>
      </xdr:nvSpPr>
      <xdr:spPr>
        <a:xfrm>
          <a:off x="3746500" y="167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18091</xdr:rowOff>
    </xdr:from>
    <xdr:ext cx="534377" cy="259045"/>
    <xdr:sp macro="" textlink="">
      <xdr:nvSpPr>
        <xdr:cNvPr id="262" name="テキスト ボックス 261"/>
        <xdr:cNvSpPr txBox="1"/>
      </xdr:nvSpPr>
      <xdr:spPr>
        <a:xfrm>
          <a:off x="3530111" y="168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132714</xdr:rowOff>
    </xdr:from>
    <xdr:to>
      <xdr:col>4</xdr:col>
      <xdr:colOff>206375</xdr:colOff>
      <xdr:row>98</xdr:row>
      <xdr:rowOff>62864</xdr:rowOff>
    </xdr:to>
    <xdr:sp macro="" textlink="">
      <xdr:nvSpPr>
        <xdr:cNvPr id="263" name="円/楕円 262"/>
        <xdr:cNvSpPr/>
      </xdr:nvSpPr>
      <xdr:spPr>
        <a:xfrm>
          <a:off x="2857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53991</xdr:rowOff>
    </xdr:from>
    <xdr:ext cx="534377" cy="259045"/>
    <xdr:sp macro="" textlink="">
      <xdr:nvSpPr>
        <xdr:cNvPr id="264" name="テキスト ボックス 263"/>
        <xdr:cNvSpPr txBox="1"/>
      </xdr:nvSpPr>
      <xdr:spPr>
        <a:xfrm>
          <a:off x="2641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137037</xdr:rowOff>
    </xdr:from>
    <xdr:to>
      <xdr:col>3</xdr:col>
      <xdr:colOff>3175</xdr:colOff>
      <xdr:row>98</xdr:row>
      <xdr:rowOff>67187</xdr:rowOff>
    </xdr:to>
    <xdr:sp macro="" textlink="">
      <xdr:nvSpPr>
        <xdr:cNvPr id="265" name="円/楕円 264"/>
        <xdr:cNvSpPr/>
      </xdr:nvSpPr>
      <xdr:spPr>
        <a:xfrm>
          <a:off x="1968500" y="167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58314</xdr:rowOff>
    </xdr:from>
    <xdr:ext cx="534377" cy="259045"/>
    <xdr:sp macro="" textlink="">
      <xdr:nvSpPr>
        <xdr:cNvPr id="266" name="テキスト ボックス 265"/>
        <xdr:cNvSpPr txBox="1"/>
      </xdr:nvSpPr>
      <xdr:spPr>
        <a:xfrm>
          <a:off x="1752111" y="1686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148086</xdr:rowOff>
    </xdr:from>
    <xdr:to>
      <xdr:col>1</xdr:col>
      <xdr:colOff>485775</xdr:colOff>
      <xdr:row>98</xdr:row>
      <xdr:rowOff>78236</xdr:rowOff>
    </xdr:to>
    <xdr:sp macro="" textlink="">
      <xdr:nvSpPr>
        <xdr:cNvPr id="267" name="円/楕円 266"/>
        <xdr:cNvSpPr/>
      </xdr:nvSpPr>
      <xdr:spPr>
        <a:xfrm>
          <a:off x="1079500" y="1677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69363</xdr:rowOff>
    </xdr:from>
    <xdr:ext cx="534377" cy="259045"/>
    <xdr:sp macro="" textlink="">
      <xdr:nvSpPr>
        <xdr:cNvPr id="268" name="テキスト ボックス 267"/>
        <xdr:cNvSpPr txBox="1"/>
      </xdr:nvSpPr>
      <xdr:spPr>
        <a:xfrm>
          <a:off x="863111" y="1687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9" name="直線コネクタ 27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80" name="テキスト ボックス 27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81" name="直線コネクタ 28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2" name="テキスト ボックス 28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3" name="直線コネクタ 28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4" name="テキスト ボックス 28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7" name="直線コネクタ 28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8" name="テキスト ボックス 287"/>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9" name="直線コネクタ 28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90" name="テキスト ボックス 28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91" name="直線コネクタ 29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2" name="テキスト ボックス 29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4" name="テキスト ボックス 29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6" name="直線コネクタ 295"/>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7"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8" name="直線コネクタ 297"/>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9"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300" name="直線コネクタ 299"/>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135166</xdr:rowOff>
    </xdr:from>
    <xdr:to>
      <xdr:col>15</xdr:col>
      <xdr:colOff>180975</xdr:colOff>
      <xdr:row>36</xdr:row>
      <xdr:rowOff>158864</xdr:rowOff>
    </xdr:to>
    <xdr:cxnSp macro="">
      <xdr:nvCxnSpPr>
        <xdr:cNvPr id="301" name="直線コネクタ 300"/>
        <xdr:cNvCxnSpPr/>
      </xdr:nvCxnSpPr>
      <xdr:spPr>
        <a:xfrm flipV="1">
          <a:off x="9639300" y="6307366"/>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2"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3" name="フローチャート : 判断 302"/>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158864</xdr:rowOff>
    </xdr:from>
    <xdr:to>
      <xdr:col>14</xdr:col>
      <xdr:colOff>28575</xdr:colOff>
      <xdr:row>37</xdr:row>
      <xdr:rowOff>25371</xdr:rowOff>
    </xdr:to>
    <xdr:cxnSp macro="">
      <xdr:nvCxnSpPr>
        <xdr:cNvPr id="304" name="直線コネクタ 303"/>
        <xdr:cNvCxnSpPr/>
      </xdr:nvCxnSpPr>
      <xdr:spPr>
        <a:xfrm flipV="1">
          <a:off x="8750300" y="6331064"/>
          <a:ext cx="889000" cy="3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5" name="フローチャート : 判断 304"/>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6" name="テキスト ボックス 305"/>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25371</xdr:rowOff>
    </xdr:from>
    <xdr:to>
      <xdr:col>12</xdr:col>
      <xdr:colOff>511175</xdr:colOff>
      <xdr:row>37</xdr:row>
      <xdr:rowOff>52594</xdr:rowOff>
    </xdr:to>
    <xdr:cxnSp macro="">
      <xdr:nvCxnSpPr>
        <xdr:cNvPr id="307" name="直線コネクタ 306"/>
        <xdr:cNvCxnSpPr/>
      </xdr:nvCxnSpPr>
      <xdr:spPr>
        <a:xfrm flipV="1">
          <a:off x="7861300" y="6369021"/>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8" name="フローチャート : 判断 307"/>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9" name="テキスト ボックス 308"/>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52594</xdr:rowOff>
    </xdr:from>
    <xdr:to>
      <xdr:col>11</xdr:col>
      <xdr:colOff>307975</xdr:colOff>
      <xdr:row>37</xdr:row>
      <xdr:rowOff>57595</xdr:rowOff>
    </xdr:to>
    <xdr:cxnSp macro="">
      <xdr:nvCxnSpPr>
        <xdr:cNvPr id="310" name="直線コネクタ 309"/>
        <xdr:cNvCxnSpPr/>
      </xdr:nvCxnSpPr>
      <xdr:spPr>
        <a:xfrm flipV="1">
          <a:off x="6972300" y="6396244"/>
          <a:ext cx="8890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11" name="フローチャート : 判断 310"/>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2" name="テキスト ボックス 311"/>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3" name="フローチャート : 判断 312"/>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4" name="テキスト ボックス 313"/>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84366</xdr:rowOff>
    </xdr:from>
    <xdr:to>
      <xdr:col>15</xdr:col>
      <xdr:colOff>231775</xdr:colOff>
      <xdr:row>37</xdr:row>
      <xdr:rowOff>14516</xdr:rowOff>
    </xdr:to>
    <xdr:sp macro="" textlink="">
      <xdr:nvSpPr>
        <xdr:cNvPr id="320" name="円/楕円 319"/>
        <xdr:cNvSpPr/>
      </xdr:nvSpPr>
      <xdr:spPr>
        <a:xfrm>
          <a:off x="10426700" y="62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62793</xdr:rowOff>
    </xdr:from>
    <xdr:ext cx="534377" cy="259045"/>
    <xdr:sp macro="" textlink="">
      <xdr:nvSpPr>
        <xdr:cNvPr id="321" name="補助費等該当値テキスト"/>
        <xdr:cNvSpPr txBox="1"/>
      </xdr:nvSpPr>
      <xdr:spPr>
        <a:xfrm>
          <a:off x="10528300" y="62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108064</xdr:rowOff>
    </xdr:from>
    <xdr:to>
      <xdr:col>14</xdr:col>
      <xdr:colOff>79375</xdr:colOff>
      <xdr:row>37</xdr:row>
      <xdr:rowOff>38214</xdr:rowOff>
    </xdr:to>
    <xdr:sp macro="" textlink="">
      <xdr:nvSpPr>
        <xdr:cNvPr id="322" name="円/楕円 321"/>
        <xdr:cNvSpPr/>
      </xdr:nvSpPr>
      <xdr:spPr>
        <a:xfrm>
          <a:off x="9588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29341</xdr:rowOff>
    </xdr:from>
    <xdr:ext cx="534377" cy="259045"/>
    <xdr:sp macro="" textlink="">
      <xdr:nvSpPr>
        <xdr:cNvPr id="323" name="テキスト ボックス 322"/>
        <xdr:cNvSpPr txBox="1"/>
      </xdr:nvSpPr>
      <xdr:spPr>
        <a:xfrm>
          <a:off x="9372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146021</xdr:rowOff>
    </xdr:from>
    <xdr:to>
      <xdr:col>12</xdr:col>
      <xdr:colOff>561975</xdr:colOff>
      <xdr:row>37</xdr:row>
      <xdr:rowOff>76171</xdr:rowOff>
    </xdr:to>
    <xdr:sp macro="" textlink="">
      <xdr:nvSpPr>
        <xdr:cNvPr id="324" name="円/楕円 323"/>
        <xdr:cNvSpPr/>
      </xdr:nvSpPr>
      <xdr:spPr>
        <a:xfrm>
          <a:off x="8699500" y="63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67298</xdr:rowOff>
    </xdr:from>
    <xdr:ext cx="534377" cy="259045"/>
    <xdr:sp macro="" textlink="">
      <xdr:nvSpPr>
        <xdr:cNvPr id="325" name="テキスト ボックス 324"/>
        <xdr:cNvSpPr txBox="1"/>
      </xdr:nvSpPr>
      <xdr:spPr>
        <a:xfrm>
          <a:off x="8483111" y="641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1794</xdr:rowOff>
    </xdr:from>
    <xdr:to>
      <xdr:col>11</xdr:col>
      <xdr:colOff>358775</xdr:colOff>
      <xdr:row>37</xdr:row>
      <xdr:rowOff>103394</xdr:rowOff>
    </xdr:to>
    <xdr:sp macro="" textlink="">
      <xdr:nvSpPr>
        <xdr:cNvPr id="326" name="円/楕円 325"/>
        <xdr:cNvSpPr/>
      </xdr:nvSpPr>
      <xdr:spPr>
        <a:xfrm>
          <a:off x="7810500" y="63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94521</xdr:rowOff>
    </xdr:from>
    <xdr:ext cx="534377" cy="259045"/>
    <xdr:sp macro="" textlink="">
      <xdr:nvSpPr>
        <xdr:cNvPr id="327" name="テキスト ボックス 326"/>
        <xdr:cNvSpPr txBox="1"/>
      </xdr:nvSpPr>
      <xdr:spPr>
        <a:xfrm>
          <a:off x="7594111" y="64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6795</xdr:rowOff>
    </xdr:from>
    <xdr:to>
      <xdr:col>10</xdr:col>
      <xdr:colOff>155575</xdr:colOff>
      <xdr:row>37</xdr:row>
      <xdr:rowOff>108395</xdr:rowOff>
    </xdr:to>
    <xdr:sp macro="" textlink="">
      <xdr:nvSpPr>
        <xdr:cNvPr id="328" name="円/楕円 327"/>
        <xdr:cNvSpPr/>
      </xdr:nvSpPr>
      <xdr:spPr>
        <a:xfrm>
          <a:off x="6921500" y="63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99522</xdr:rowOff>
    </xdr:from>
    <xdr:ext cx="534377" cy="259045"/>
    <xdr:sp macro="" textlink="">
      <xdr:nvSpPr>
        <xdr:cNvPr id="329" name="テキスト ボックス 328"/>
        <xdr:cNvSpPr txBox="1"/>
      </xdr:nvSpPr>
      <xdr:spPr>
        <a:xfrm>
          <a:off x="6705111" y="644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40" name="直線コネクタ 33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41" name="テキスト ボックス 34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2" name="直線コネクタ 34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3" name="テキスト ボックス 34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4" name="直線コネクタ 34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5" name="テキスト ボックス 344"/>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6" name="直線コネクタ 34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7" name="テキスト ボックス 346"/>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51" name="直線コネクタ 350"/>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2"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3" name="直線コネクタ 352"/>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4"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5" name="直線コネクタ 354"/>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51701</xdr:rowOff>
    </xdr:from>
    <xdr:to>
      <xdr:col>15</xdr:col>
      <xdr:colOff>180975</xdr:colOff>
      <xdr:row>58</xdr:row>
      <xdr:rowOff>79511</xdr:rowOff>
    </xdr:to>
    <xdr:cxnSp macro="">
      <xdr:nvCxnSpPr>
        <xdr:cNvPr id="356" name="直線コネクタ 355"/>
        <xdr:cNvCxnSpPr/>
      </xdr:nvCxnSpPr>
      <xdr:spPr>
        <a:xfrm>
          <a:off x="9639300" y="9995801"/>
          <a:ext cx="838200" cy="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7"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8" name="フローチャート : 判断 357"/>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47554</xdr:rowOff>
    </xdr:from>
    <xdr:to>
      <xdr:col>14</xdr:col>
      <xdr:colOff>28575</xdr:colOff>
      <xdr:row>58</xdr:row>
      <xdr:rowOff>51701</xdr:rowOff>
    </xdr:to>
    <xdr:cxnSp macro="">
      <xdr:nvCxnSpPr>
        <xdr:cNvPr id="359" name="直線コネクタ 358"/>
        <xdr:cNvCxnSpPr/>
      </xdr:nvCxnSpPr>
      <xdr:spPr>
        <a:xfrm>
          <a:off x="8750300" y="999165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60" name="フローチャート : 判断 359"/>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61" name="テキスト ボックス 360"/>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47554</xdr:rowOff>
    </xdr:from>
    <xdr:to>
      <xdr:col>12</xdr:col>
      <xdr:colOff>511175</xdr:colOff>
      <xdr:row>58</xdr:row>
      <xdr:rowOff>57436</xdr:rowOff>
    </xdr:to>
    <xdr:cxnSp macro="">
      <xdr:nvCxnSpPr>
        <xdr:cNvPr id="362" name="直線コネクタ 361"/>
        <xdr:cNvCxnSpPr/>
      </xdr:nvCxnSpPr>
      <xdr:spPr>
        <a:xfrm flipV="1">
          <a:off x="7861300" y="9991654"/>
          <a:ext cx="889000"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3" name="フローチャート : 判断 362"/>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4" name="テキスト ボックス 363"/>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57436</xdr:rowOff>
    </xdr:from>
    <xdr:to>
      <xdr:col>11</xdr:col>
      <xdr:colOff>307975</xdr:colOff>
      <xdr:row>58</xdr:row>
      <xdr:rowOff>78639</xdr:rowOff>
    </xdr:to>
    <xdr:cxnSp macro="">
      <xdr:nvCxnSpPr>
        <xdr:cNvPr id="365" name="直線コネクタ 364"/>
        <xdr:cNvCxnSpPr/>
      </xdr:nvCxnSpPr>
      <xdr:spPr>
        <a:xfrm flipV="1">
          <a:off x="6972300" y="10001536"/>
          <a:ext cx="8890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6" name="フローチャート : 判断 365"/>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7" name="テキスト ボックス 366"/>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8" name="フローチャート : 判断 367"/>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9" name="テキスト ボックス 368"/>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28711</xdr:rowOff>
    </xdr:from>
    <xdr:to>
      <xdr:col>15</xdr:col>
      <xdr:colOff>231775</xdr:colOff>
      <xdr:row>58</xdr:row>
      <xdr:rowOff>130311</xdr:rowOff>
    </xdr:to>
    <xdr:sp macro="" textlink="">
      <xdr:nvSpPr>
        <xdr:cNvPr id="375" name="円/楕円 374"/>
        <xdr:cNvSpPr/>
      </xdr:nvSpPr>
      <xdr:spPr>
        <a:xfrm>
          <a:off x="10426700" y="997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6"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901</xdr:rowOff>
    </xdr:from>
    <xdr:to>
      <xdr:col>14</xdr:col>
      <xdr:colOff>79375</xdr:colOff>
      <xdr:row>58</xdr:row>
      <xdr:rowOff>102501</xdr:rowOff>
    </xdr:to>
    <xdr:sp macro="" textlink="">
      <xdr:nvSpPr>
        <xdr:cNvPr id="377" name="円/楕円 376"/>
        <xdr:cNvSpPr/>
      </xdr:nvSpPr>
      <xdr:spPr>
        <a:xfrm>
          <a:off x="9588500" y="99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93628</xdr:rowOff>
    </xdr:from>
    <xdr:ext cx="534377" cy="259045"/>
    <xdr:sp macro="" textlink="">
      <xdr:nvSpPr>
        <xdr:cNvPr id="378" name="テキスト ボックス 377"/>
        <xdr:cNvSpPr txBox="1"/>
      </xdr:nvSpPr>
      <xdr:spPr>
        <a:xfrm>
          <a:off x="9372111" y="100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168204</xdr:rowOff>
    </xdr:from>
    <xdr:to>
      <xdr:col>12</xdr:col>
      <xdr:colOff>561975</xdr:colOff>
      <xdr:row>58</xdr:row>
      <xdr:rowOff>98354</xdr:rowOff>
    </xdr:to>
    <xdr:sp macro="" textlink="">
      <xdr:nvSpPr>
        <xdr:cNvPr id="379" name="円/楕円 378"/>
        <xdr:cNvSpPr/>
      </xdr:nvSpPr>
      <xdr:spPr>
        <a:xfrm>
          <a:off x="8699500" y="99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114881</xdr:rowOff>
    </xdr:from>
    <xdr:ext cx="599010" cy="259045"/>
    <xdr:sp macro="" textlink="">
      <xdr:nvSpPr>
        <xdr:cNvPr id="380" name="テキスト ボックス 379"/>
        <xdr:cNvSpPr txBox="1"/>
      </xdr:nvSpPr>
      <xdr:spPr>
        <a:xfrm>
          <a:off x="8450794" y="971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6636</xdr:rowOff>
    </xdr:from>
    <xdr:to>
      <xdr:col>11</xdr:col>
      <xdr:colOff>358775</xdr:colOff>
      <xdr:row>58</xdr:row>
      <xdr:rowOff>108236</xdr:rowOff>
    </xdr:to>
    <xdr:sp macro="" textlink="">
      <xdr:nvSpPr>
        <xdr:cNvPr id="381" name="円/楕円 380"/>
        <xdr:cNvSpPr/>
      </xdr:nvSpPr>
      <xdr:spPr>
        <a:xfrm>
          <a:off x="7810500" y="99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124763</xdr:rowOff>
    </xdr:from>
    <xdr:ext cx="534377" cy="259045"/>
    <xdr:sp macro="" textlink="">
      <xdr:nvSpPr>
        <xdr:cNvPr id="382" name="テキスト ボックス 381"/>
        <xdr:cNvSpPr txBox="1"/>
      </xdr:nvSpPr>
      <xdr:spPr>
        <a:xfrm>
          <a:off x="7594111" y="97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89,965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27839</xdr:rowOff>
    </xdr:from>
    <xdr:to>
      <xdr:col>10</xdr:col>
      <xdr:colOff>155575</xdr:colOff>
      <xdr:row>58</xdr:row>
      <xdr:rowOff>129439</xdr:rowOff>
    </xdr:to>
    <xdr:sp macro="" textlink="">
      <xdr:nvSpPr>
        <xdr:cNvPr id="383" name="円/楕円 382"/>
        <xdr:cNvSpPr/>
      </xdr:nvSpPr>
      <xdr:spPr>
        <a:xfrm>
          <a:off x="6921500" y="99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120566</xdr:rowOff>
    </xdr:from>
    <xdr:ext cx="534377" cy="259045"/>
    <xdr:sp macro="" textlink="">
      <xdr:nvSpPr>
        <xdr:cNvPr id="384" name="テキスト ボックス 383"/>
        <xdr:cNvSpPr txBox="1"/>
      </xdr:nvSpPr>
      <xdr:spPr>
        <a:xfrm>
          <a:off x="6705111" y="100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8" name="直線コネクタ 407"/>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9"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10" name="直線コネクタ 40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11"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2" name="直線コネクタ 411"/>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163627</xdr:rowOff>
    </xdr:from>
    <xdr:to>
      <xdr:col>15</xdr:col>
      <xdr:colOff>180975</xdr:colOff>
      <xdr:row>79</xdr:row>
      <xdr:rowOff>13824</xdr:rowOff>
    </xdr:to>
    <xdr:cxnSp macro="">
      <xdr:nvCxnSpPr>
        <xdr:cNvPr id="413" name="直線コネクタ 412"/>
        <xdr:cNvCxnSpPr/>
      </xdr:nvCxnSpPr>
      <xdr:spPr>
        <a:xfrm>
          <a:off x="9639300" y="13536727"/>
          <a:ext cx="838200" cy="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4"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5" name="フローチャート : 判断 414"/>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6" name="フローチャート : 判断 415"/>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7" name="テキスト ボックス 416"/>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134474</xdr:rowOff>
    </xdr:from>
    <xdr:to>
      <xdr:col>15</xdr:col>
      <xdr:colOff>231775</xdr:colOff>
      <xdr:row>79</xdr:row>
      <xdr:rowOff>64624</xdr:rowOff>
    </xdr:to>
    <xdr:sp macro="" textlink="">
      <xdr:nvSpPr>
        <xdr:cNvPr id="423" name="円/楕円 422"/>
        <xdr:cNvSpPr/>
      </xdr:nvSpPr>
      <xdr:spPr>
        <a:xfrm>
          <a:off x="10426700" y="135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4"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112827</xdr:rowOff>
    </xdr:from>
    <xdr:to>
      <xdr:col>14</xdr:col>
      <xdr:colOff>79375</xdr:colOff>
      <xdr:row>79</xdr:row>
      <xdr:rowOff>42977</xdr:rowOff>
    </xdr:to>
    <xdr:sp macro="" textlink="">
      <xdr:nvSpPr>
        <xdr:cNvPr id="425" name="円/楕円 424"/>
        <xdr:cNvSpPr/>
      </xdr:nvSpPr>
      <xdr:spPr>
        <a:xfrm>
          <a:off x="9588500" y="13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34104</xdr:rowOff>
    </xdr:from>
    <xdr:ext cx="534377" cy="259045"/>
    <xdr:sp macro="" textlink="">
      <xdr:nvSpPr>
        <xdr:cNvPr id="426" name="テキスト ボックス 425"/>
        <xdr:cNvSpPr txBox="1"/>
      </xdr:nvSpPr>
      <xdr:spPr>
        <a:xfrm>
          <a:off x="9372111" y="135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50" name="直線コネクタ 449"/>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3"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4" name="直線コネクタ 453"/>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43224</xdr:rowOff>
    </xdr:from>
    <xdr:to>
      <xdr:col>15</xdr:col>
      <xdr:colOff>180975</xdr:colOff>
      <xdr:row>97</xdr:row>
      <xdr:rowOff>122227</xdr:rowOff>
    </xdr:to>
    <xdr:cxnSp macro="">
      <xdr:nvCxnSpPr>
        <xdr:cNvPr id="455" name="直線コネクタ 454"/>
        <xdr:cNvCxnSpPr/>
      </xdr:nvCxnSpPr>
      <xdr:spPr>
        <a:xfrm>
          <a:off x="9639300" y="16673874"/>
          <a:ext cx="8382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6"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7" name="フローチャート : 判断 456"/>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8" name="フローチャート : 判断 457"/>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9" name="テキスト ボックス 458"/>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71427</xdr:rowOff>
    </xdr:from>
    <xdr:to>
      <xdr:col>15</xdr:col>
      <xdr:colOff>231775</xdr:colOff>
      <xdr:row>98</xdr:row>
      <xdr:rowOff>1577</xdr:rowOff>
    </xdr:to>
    <xdr:sp macro="" textlink="">
      <xdr:nvSpPr>
        <xdr:cNvPr id="465" name="円/楕円 464"/>
        <xdr:cNvSpPr/>
      </xdr:nvSpPr>
      <xdr:spPr>
        <a:xfrm>
          <a:off x="10426700" y="167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94304</xdr:rowOff>
    </xdr:from>
    <xdr:ext cx="534377" cy="259045"/>
    <xdr:sp macro="" textlink="">
      <xdr:nvSpPr>
        <xdr:cNvPr id="466" name="普通建設事業費 （ うち更新整備　）該当値テキスト"/>
        <xdr:cNvSpPr txBox="1"/>
      </xdr:nvSpPr>
      <xdr:spPr>
        <a:xfrm>
          <a:off x="10528300" y="165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163874</xdr:rowOff>
    </xdr:from>
    <xdr:to>
      <xdr:col>14</xdr:col>
      <xdr:colOff>79375</xdr:colOff>
      <xdr:row>97</xdr:row>
      <xdr:rowOff>94024</xdr:rowOff>
    </xdr:to>
    <xdr:sp macro="" textlink="">
      <xdr:nvSpPr>
        <xdr:cNvPr id="467" name="円/楕円 466"/>
        <xdr:cNvSpPr/>
      </xdr:nvSpPr>
      <xdr:spPr>
        <a:xfrm>
          <a:off x="9588500" y="16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110551</xdr:rowOff>
    </xdr:from>
    <xdr:ext cx="534377" cy="259045"/>
    <xdr:sp macro="" textlink="">
      <xdr:nvSpPr>
        <xdr:cNvPr id="468" name="テキスト ボックス 467"/>
        <xdr:cNvSpPr txBox="1"/>
      </xdr:nvSpPr>
      <xdr:spPr>
        <a:xfrm>
          <a:off x="9372111" y="163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2" name="テキスト ボックス 48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4" name="テキスト ボックス 48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6" name="テキスト ボックス 48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8" name="テキスト ボックス 48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90" name="直線コネクタ 489"/>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91"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2" name="直線コネクタ 49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3"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4" name="直線コネクタ 493"/>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138731</xdr:rowOff>
    </xdr:from>
    <xdr:to>
      <xdr:col>23</xdr:col>
      <xdr:colOff>517525</xdr:colOff>
      <xdr:row>38</xdr:row>
      <xdr:rowOff>139343</xdr:rowOff>
    </xdr:to>
    <xdr:cxnSp macro="">
      <xdr:nvCxnSpPr>
        <xdr:cNvPr id="495" name="直線コネクタ 494"/>
        <xdr:cNvCxnSpPr/>
      </xdr:nvCxnSpPr>
      <xdr:spPr>
        <a:xfrm flipV="1">
          <a:off x="15481300" y="6653831"/>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6"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7" name="フローチャート : 判断 496"/>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137963</xdr:rowOff>
    </xdr:from>
    <xdr:to>
      <xdr:col>22</xdr:col>
      <xdr:colOff>365125</xdr:colOff>
      <xdr:row>38</xdr:row>
      <xdr:rowOff>139343</xdr:rowOff>
    </xdr:to>
    <xdr:cxnSp macro="">
      <xdr:nvCxnSpPr>
        <xdr:cNvPr id="498" name="直線コネクタ 497"/>
        <xdr:cNvCxnSpPr/>
      </xdr:nvCxnSpPr>
      <xdr:spPr>
        <a:xfrm>
          <a:off x="14592300" y="6653063"/>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9" name="フローチャート : 判断 498"/>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500" name="テキスト ボックス 499"/>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137926</xdr:rowOff>
    </xdr:from>
    <xdr:to>
      <xdr:col>21</xdr:col>
      <xdr:colOff>161925</xdr:colOff>
      <xdr:row>38</xdr:row>
      <xdr:rowOff>137963</xdr:rowOff>
    </xdr:to>
    <xdr:cxnSp macro="">
      <xdr:nvCxnSpPr>
        <xdr:cNvPr id="501" name="直線コネクタ 500"/>
        <xdr:cNvCxnSpPr/>
      </xdr:nvCxnSpPr>
      <xdr:spPr>
        <a:xfrm>
          <a:off x="13703300" y="6653026"/>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2" name="フローチャート : 判断 501"/>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3" name="テキスト ボックス 502"/>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133130</xdr:rowOff>
    </xdr:from>
    <xdr:to>
      <xdr:col>19</xdr:col>
      <xdr:colOff>644525</xdr:colOff>
      <xdr:row>38</xdr:row>
      <xdr:rowOff>137926</xdr:rowOff>
    </xdr:to>
    <xdr:cxnSp macro="">
      <xdr:nvCxnSpPr>
        <xdr:cNvPr id="504" name="直線コネクタ 503"/>
        <xdr:cNvCxnSpPr/>
      </xdr:nvCxnSpPr>
      <xdr:spPr>
        <a:xfrm>
          <a:off x="12814300" y="6648230"/>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5" name="フローチャート : 判断 504"/>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6" name="テキスト ボックス 505"/>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7" name="フローチャート : 判断 506"/>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8" name="テキスト ボックス 507"/>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87931</xdr:rowOff>
    </xdr:from>
    <xdr:to>
      <xdr:col>23</xdr:col>
      <xdr:colOff>568325</xdr:colOff>
      <xdr:row>39</xdr:row>
      <xdr:rowOff>18081</xdr:rowOff>
    </xdr:to>
    <xdr:sp macro="" textlink="">
      <xdr:nvSpPr>
        <xdr:cNvPr id="514" name="円/楕円 513"/>
        <xdr:cNvSpPr/>
      </xdr:nvSpPr>
      <xdr:spPr>
        <a:xfrm>
          <a:off x="16268700" y="66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5"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88543</xdr:rowOff>
    </xdr:from>
    <xdr:to>
      <xdr:col>22</xdr:col>
      <xdr:colOff>415925</xdr:colOff>
      <xdr:row>39</xdr:row>
      <xdr:rowOff>18693</xdr:rowOff>
    </xdr:to>
    <xdr:sp macro="" textlink="">
      <xdr:nvSpPr>
        <xdr:cNvPr id="516" name="円/楕円 515"/>
        <xdr:cNvSpPr/>
      </xdr:nvSpPr>
      <xdr:spPr>
        <a:xfrm>
          <a:off x="15430500" y="66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9820</xdr:rowOff>
    </xdr:from>
    <xdr:ext cx="313932" cy="259045"/>
    <xdr:sp macro="" textlink="">
      <xdr:nvSpPr>
        <xdr:cNvPr id="517" name="テキスト ボックス 516"/>
        <xdr:cNvSpPr txBox="1"/>
      </xdr:nvSpPr>
      <xdr:spPr>
        <a:xfrm>
          <a:off x="15324333" y="6696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87163</xdr:rowOff>
    </xdr:from>
    <xdr:to>
      <xdr:col>21</xdr:col>
      <xdr:colOff>212725</xdr:colOff>
      <xdr:row>39</xdr:row>
      <xdr:rowOff>17313</xdr:rowOff>
    </xdr:to>
    <xdr:sp macro="" textlink="">
      <xdr:nvSpPr>
        <xdr:cNvPr id="518" name="円/楕円 517"/>
        <xdr:cNvSpPr/>
      </xdr:nvSpPr>
      <xdr:spPr>
        <a:xfrm>
          <a:off x="14541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8440</xdr:rowOff>
    </xdr:from>
    <xdr:ext cx="378565" cy="259045"/>
    <xdr:sp macro="" textlink="">
      <xdr:nvSpPr>
        <xdr:cNvPr id="519" name="テキスト ボックス 518"/>
        <xdr:cNvSpPr txBox="1"/>
      </xdr:nvSpPr>
      <xdr:spPr>
        <a:xfrm>
          <a:off x="14403017" y="669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87126</xdr:rowOff>
    </xdr:from>
    <xdr:to>
      <xdr:col>20</xdr:col>
      <xdr:colOff>9525</xdr:colOff>
      <xdr:row>39</xdr:row>
      <xdr:rowOff>17276</xdr:rowOff>
    </xdr:to>
    <xdr:sp macro="" textlink="">
      <xdr:nvSpPr>
        <xdr:cNvPr id="520" name="円/楕円 519"/>
        <xdr:cNvSpPr/>
      </xdr:nvSpPr>
      <xdr:spPr>
        <a:xfrm>
          <a:off x="13652500" y="66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8403</xdr:rowOff>
    </xdr:from>
    <xdr:ext cx="378565" cy="259045"/>
    <xdr:sp macro="" textlink="">
      <xdr:nvSpPr>
        <xdr:cNvPr id="521" name="テキスト ボックス 520"/>
        <xdr:cNvSpPr txBox="1"/>
      </xdr:nvSpPr>
      <xdr:spPr>
        <a:xfrm>
          <a:off x="13514017" y="6694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82330</xdr:rowOff>
    </xdr:from>
    <xdr:to>
      <xdr:col>18</xdr:col>
      <xdr:colOff>492125</xdr:colOff>
      <xdr:row>39</xdr:row>
      <xdr:rowOff>12480</xdr:rowOff>
    </xdr:to>
    <xdr:sp macro="" textlink="">
      <xdr:nvSpPr>
        <xdr:cNvPr id="522" name="円/楕円 521"/>
        <xdr:cNvSpPr/>
      </xdr:nvSpPr>
      <xdr:spPr>
        <a:xfrm>
          <a:off x="12763500" y="65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3607</xdr:rowOff>
    </xdr:from>
    <xdr:ext cx="469744" cy="259045"/>
    <xdr:sp macro="" textlink="">
      <xdr:nvSpPr>
        <xdr:cNvPr id="523" name="テキスト ボックス 522"/>
        <xdr:cNvSpPr txBox="1"/>
      </xdr:nvSpPr>
      <xdr:spPr>
        <a:xfrm>
          <a:off x="12579427" y="669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4" name="直線コネクタ 53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5" name="テキスト ボックス 53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6" name="直線コネクタ 53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7" name="テキスト ボックス 536"/>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8" name="直線コネクタ 53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9" name="テキスト ボックス 538"/>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0" name="直線コネクタ 53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1" name="テキスト ボックス 540"/>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5" name="直線コネクタ 544"/>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6"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8"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9" name="直線コネクタ 54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0" name="直線コネクタ 54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1"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2" name="フローチャート : 判断 551"/>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3" name="直線コネクタ 55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4" name="フローチャート : 判断 553"/>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5" name="テキスト ボックス 554"/>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6" name="直線コネクタ 55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7" name="フローチャート : 判断 556"/>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8" name="テキスト ボックス 557"/>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9" name="直線コネクタ 55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60" name="フローチャート : 判断 559"/>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61" name="テキスト ボックス 560"/>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2" name="フローチャート : 判断 561"/>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3" name="テキスト ボックス 562"/>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9" name="円/楕円 56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0"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1" name="円/楕円 57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2" name="テキスト ボックス 571"/>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3" name="円/楕円 57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4" name="テキスト ボックス 57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5" name="円/楕円 57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6" name="テキスト ボックス 575"/>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7" name="円/楕円 57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8" name="テキスト ボックス 577"/>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2" name="テキスト ボックス 59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2" name="直線コネクタ 601"/>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3"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4" name="直線コネクタ 603"/>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5"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6" name="直線コネクタ 605"/>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94994</xdr:rowOff>
    </xdr:from>
    <xdr:to>
      <xdr:col>23</xdr:col>
      <xdr:colOff>517525</xdr:colOff>
      <xdr:row>78</xdr:row>
      <xdr:rowOff>101056</xdr:rowOff>
    </xdr:to>
    <xdr:cxnSp macro="">
      <xdr:nvCxnSpPr>
        <xdr:cNvPr id="607" name="直線コネクタ 606"/>
        <xdr:cNvCxnSpPr/>
      </xdr:nvCxnSpPr>
      <xdr:spPr>
        <a:xfrm flipV="1">
          <a:off x="15481300" y="13468094"/>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8"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9" name="フローチャート : 判断 608"/>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101056</xdr:rowOff>
    </xdr:from>
    <xdr:to>
      <xdr:col>22</xdr:col>
      <xdr:colOff>365125</xdr:colOff>
      <xdr:row>78</xdr:row>
      <xdr:rowOff>104153</xdr:rowOff>
    </xdr:to>
    <xdr:cxnSp macro="">
      <xdr:nvCxnSpPr>
        <xdr:cNvPr id="610" name="直線コネクタ 609"/>
        <xdr:cNvCxnSpPr/>
      </xdr:nvCxnSpPr>
      <xdr:spPr>
        <a:xfrm flipV="1">
          <a:off x="14592300" y="13474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11" name="フローチャート : 判断 610"/>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2" name="テキスト ボックス 611"/>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102308</xdr:rowOff>
    </xdr:from>
    <xdr:to>
      <xdr:col>21</xdr:col>
      <xdr:colOff>161925</xdr:colOff>
      <xdr:row>78</xdr:row>
      <xdr:rowOff>104153</xdr:rowOff>
    </xdr:to>
    <xdr:cxnSp macro="">
      <xdr:nvCxnSpPr>
        <xdr:cNvPr id="613" name="直線コネクタ 612"/>
        <xdr:cNvCxnSpPr/>
      </xdr:nvCxnSpPr>
      <xdr:spPr>
        <a:xfrm>
          <a:off x="13703300" y="1347540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4" name="フローチャート : 判断 613"/>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5" name="テキスト ボックス 614"/>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99744</xdr:rowOff>
    </xdr:from>
    <xdr:to>
      <xdr:col>19</xdr:col>
      <xdr:colOff>644525</xdr:colOff>
      <xdr:row>78</xdr:row>
      <xdr:rowOff>102308</xdr:rowOff>
    </xdr:to>
    <xdr:cxnSp macro="">
      <xdr:nvCxnSpPr>
        <xdr:cNvPr id="616" name="直線コネクタ 615"/>
        <xdr:cNvCxnSpPr/>
      </xdr:nvCxnSpPr>
      <xdr:spPr>
        <a:xfrm>
          <a:off x="12814300" y="1347284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7" name="フローチャート : 判断 616"/>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8" name="テキスト ボックス 617"/>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9" name="フローチャート : 判断 618"/>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20" name="テキスト ボックス 619"/>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44194</xdr:rowOff>
    </xdr:from>
    <xdr:to>
      <xdr:col>23</xdr:col>
      <xdr:colOff>568325</xdr:colOff>
      <xdr:row>78</xdr:row>
      <xdr:rowOff>145794</xdr:rowOff>
    </xdr:to>
    <xdr:sp macro="" textlink="">
      <xdr:nvSpPr>
        <xdr:cNvPr id="626" name="円/楕円 625"/>
        <xdr:cNvSpPr/>
      </xdr:nvSpPr>
      <xdr:spPr>
        <a:xfrm>
          <a:off x="16268700" y="13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130571</xdr:rowOff>
    </xdr:from>
    <xdr:ext cx="534377" cy="259045"/>
    <xdr:sp macro="" textlink="">
      <xdr:nvSpPr>
        <xdr:cNvPr id="627" name="公債費該当値テキスト"/>
        <xdr:cNvSpPr txBox="1"/>
      </xdr:nvSpPr>
      <xdr:spPr>
        <a:xfrm>
          <a:off x="16370300" y="1333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50256</xdr:rowOff>
    </xdr:from>
    <xdr:to>
      <xdr:col>22</xdr:col>
      <xdr:colOff>415925</xdr:colOff>
      <xdr:row>78</xdr:row>
      <xdr:rowOff>151856</xdr:rowOff>
    </xdr:to>
    <xdr:sp macro="" textlink="">
      <xdr:nvSpPr>
        <xdr:cNvPr id="628" name="円/楕円 627"/>
        <xdr:cNvSpPr/>
      </xdr:nvSpPr>
      <xdr:spPr>
        <a:xfrm>
          <a:off x="15430500" y="134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142983</xdr:rowOff>
    </xdr:from>
    <xdr:ext cx="534377" cy="259045"/>
    <xdr:sp macro="" textlink="">
      <xdr:nvSpPr>
        <xdr:cNvPr id="629" name="テキスト ボックス 628"/>
        <xdr:cNvSpPr txBox="1"/>
      </xdr:nvSpPr>
      <xdr:spPr>
        <a:xfrm>
          <a:off x="15214111" y="135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53353</xdr:rowOff>
    </xdr:from>
    <xdr:to>
      <xdr:col>21</xdr:col>
      <xdr:colOff>212725</xdr:colOff>
      <xdr:row>78</xdr:row>
      <xdr:rowOff>154953</xdr:rowOff>
    </xdr:to>
    <xdr:sp macro="" textlink="">
      <xdr:nvSpPr>
        <xdr:cNvPr id="630" name="円/楕円 629"/>
        <xdr:cNvSpPr/>
      </xdr:nvSpPr>
      <xdr:spPr>
        <a:xfrm>
          <a:off x="14541500" y="134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146080</xdr:rowOff>
    </xdr:from>
    <xdr:ext cx="534377" cy="259045"/>
    <xdr:sp macro="" textlink="">
      <xdr:nvSpPr>
        <xdr:cNvPr id="631" name="テキスト ボックス 630"/>
        <xdr:cNvSpPr txBox="1"/>
      </xdr:nvSpPr>
      <xdr:spPr>
        <a:xfrm>
          <a:off x="14325111" y="135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51508</xdr:rowOff>
    </xdr:from>
    <xdr:to>
      <xdr:col>20</xdr:col>
      <xdr:colOff>9525</xdr:colOff>
      <xdr:row>78</xdr:row>
      <xdr:rowOff>153108</xdr:rowOff>
    </xdr:to>
    <xdr:sp macro="" textlink="">
      <xdr:nvSpPr>
        <xdr:cNvPr id="632" name="円/楕円 631"/>
        <xdr:cNvSpPr/>
      </xdr:nvSpPr>
      <xdr:spPr>
        <a:xfrm>
          <a:off x="13652500" y="134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144235</xdr:rowOff>
    </xdr:from>
    <xdr:ext cx="534377" cy="259045"/>
    <xdr:sp macro="" textlink="">
      <xdr:nvSpPr>
        <xdr:cNvPr id="633" name="テキスト ボックス 632"/>
        <xdr:cNvSpPr txBox="1"/>
      </xdr:nvSpPr>
      <xdr:spPr>
        <a:xfrm>
          <a:off x="13436111" y="1351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48944</xdr:rowOff>
    </xdr:from>
    <xdr:to>
      <xdr:col>18</xdr:col>
      <xdr:colOff>492125</xdr:colOff>
      <xdr:row>78</xdr:row>
      <xdr:rowOff>150544</xdr:rowOff>
    </xdr:to>
    <xdr:sp macro="" textlink="">
      <xdr:nvSpPr>
        <xdr:cNvPr id="634" name="円/楕円 633"/>
        <xdr:cNvSpPr/>
      </xdr:nvSpPr>
      <xdr:spPr>
        <a:xfrm>
          <a:off x="12763500" y="134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141671</xdr:rowOff>
    </xdr:from>
    <xdr:ext cx="534377" cy="259045"/>
    <xdr:sp macro="" textlink="">
      <xdr:nvSpPr>
        <xdr:cNvPr id="635" name="テキスト ボックス 634"/>
        <xdr:cNvSpPr txBox="1"/>
      </xdr:nvSpPr>
      <xdr:spPr>
        <a:xfrm>
          <a:off x="12547111" y="1351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7" name="直線コネクタ 656"/>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8"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9" name="直線コネクタ 658"/>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60"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61" name="直線コネクタ 660"/>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133240</xdr:rowOff>
    </xdr:from>
    <xdr:to>
      <xdr:col>23</xdr:col>
      <xdr:colOff>517525</xdr:colOff>
      <xdr:row>98</xdr:row>
      <xdr:rowOff>135480</xdr:rowOff>
    </xdr:to>
    <xdr:cxnSp macro="">
      <xdr:nvCxnSpPr>
        <xdr:cNvPr id="662" name="直線コネクタ 661"/>
        <xdr:cNvCxnSpPr/>
      </xdr:nvCxnSpPr>
      <xdr:spPr>
        <a:xfrm flipV="1">
          <a:off x="15481300" y="16935340"/>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3"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4" name="フローチャート : 判断 663"/>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134920</xdr:rowOff>
    </xdr:from>
    <xdr:to>
      <xdr:col>22</xdr:col>
      <xdr:colOff>365125</xdr:colOff>
      <xdr:row>98</xdr:row>
      <xdr:rowOff>135480</xdr:rowOff>
    </xdr:to>
    <xdr:cxnSp macro="">
      <xdr:nvCxnSpPr>
        <xdr:cNvPr id="665" name="直線コネクタ 664"/>
        <xdr:cNvCxnSpPr/>
      </xdr:nvCxnSpPr>
      <xdr:spPr>
        <a:xfrm>
          <a:off x="14592300" y="16937020"/>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6" name="フローチャート : 判断 665"/>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7" name="テキスト ボックス 666"/>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107438</xdr:rowOff>
    </xdr:from>
    <xdr:to>
      <xdr:col>21</xdr:col>
      <xdr:colOff>161925</xdr:colOff>
      <xdr:row>98</xdr:row>
      <xdr:rowOff>134920</xdr:rowOff>
    </xdr:to>
    <xdr:cxnSp macro="">
      <xdr:nvCxnSpPr>
        <xdr:cNvPr id="668" name="直線コネクタ 667"/>
        <xdr:cNvCxnSpPr/>
      </xdr:nvCxnSpPr>
      <xdr:spPr>
        <a:xfrm>
          <a:off x="13703300" y="16909538"/>
          <a:ext cx="8890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9" name="フローチャート : 判断 668"/>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70" name="テキスト ボックス 669"/>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100603</xdr:rowOff>
    </xdr:from>
    <xdr:to>
      <xdr:col>19</xdr:col>
      <xdr:colOff>644525</xdr:colOff>
      <xdr:row>98</xdr:row>
      <xdr:rowOff>107438</xdr:rowOff>
    </xdr:to>
    <xdr:cxnSp macro="">
      <xdr:nvCxnSpPr>
        <xdr:cNvPr id="671" name="直線コネクタ 670"/>
        <xdr:cNvCxnSpPr/>
      </xdr:nvCxnSpPr>
      <xdr:spPr>
        <a:xfrm>
          <a:off x="12814300" y="16902703"/>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2" name="フローチャート : 判断 671"/>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3" name="テキスト ボックス 672"/>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4" name="フローチャート : 判断 673"/>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5" name="テキスト ボックス 674"/>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82440</xdr:rowOff>
    </xdr:from>
    <xdr:to>
      <xdr:col>23</xdr:col>
      <xdr:colOff>568325</xdr:colOff>
      <xdr:row>99</xdr:row>
      <xdr:rowOff>12590</xdr:rowOff>
    </xdr:to>
    <xdr:sp macro="" textlink="">
      <xdr:nvSpPr>
        <xdr:cNvPr id="681" name="円/楕円 680"/>
        <xdr:cNvSpPr/>
      </xdr:nvSpPr>
      <xdr:spPr>
        <a:xfrm>
          <a:off x="16268700" y="168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2"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84680</xdr:rowOff>
    </xdr:from>
    <xdr:to>
      <xdr:col>22</xdr:col>
      <xdr:colOff>415925</xdr:colOff>
      <xdr:row>99</xdr:row>
      <xdr:rowOff>14830</xdr:rowOff>
    </xdr:to>
    <xdr:sp macro="" textlink="">
      <xdr:nvSpPr>
        <xdr:cNvPr id="683" name="円/楕円 682"/>
        <xdr:cNvSpPr/>
      </xdr:nvSpPr>
      <xdr:spPr>
        <a:xfrm>
          <a:off x="15430500" y="168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5957</xdr:rowOff>
    </xdr:from>
    <xdr:ext cx="469744" cy="259045"/>
    <xdr:sp macro="" textlink="">
      <xdr:nvSpPr>
        <xdr:cNvPr id="684" name="テキスト ボックス 683"/>
        <xdr:cNvSpPr txBox="1"/>
      </xdr:nvSpPr>
      <xdr:spPr>
        <a:xfrm>
          <a:off x="15246427" y="169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84120</xdr:rowOff>
    </xdr:from>
    <xdr:to>
      <xdr:col>21</xdr:col>
      <xdr:colOff>212725</xdr:colOff>
      <xdr:row>99</xdr:row>
      <xdr:rowOff>14270</xdr:rowOff>
    </xdr:to>
    <xdr:sp macro="" textlink="">
      <xdr:nvSpPr>
        <xdr:cNvPr id="685" name="円/楕円 684"/>
        <xdr:cNvSpPr/>
      </xdr:nvSpPr>
      <xdr:spPr>
        <a:xfrm>
          <a:off x="14541500" y="168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5397</xdr:rowOff>
    </xdr:from>
    <xdr:ext cx="469744" cy="259045"/>
    <xdr:sp macro="" textlink="">
      <xdr:nvSpPr>
        <xdr:cNvPr id="686" name="テキスト ボックス 685"/>
        <xdr:cNvSpPr txBox="1"/>
      </xdr:nvSpPr>
      <xdr:spPr>
        <a:xfrm>
          <a:off x="14357427" y="169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56638</xdr:rowOff>
    </xdr:from>
    <xdr:to>
      <xdr:col>20</xdr:col>
      <xdr:colOff>9525</xdr:colOff>
      <xdr:row>98</xdr:row>
      <xdr:rowOff>158238</xdr:rowOff>
    </xdr:to>
    <xdr:sp macro="" textlink="">
      <xdr:nvSpPr>
        <xdr:cNvPr id="687" name="円/楕円 686"/>
        <xdr:cNvSpPr/>
      </xdr:nvSpPr>
      <xdr:spPr>
        <a:xfrm>
          <a:off x="13652500" y="168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149365</xdr:rowOff>
    </xdr:from>
    <xdr:ext cx="534377" cy="259045"/>
    <xdr:sp macro="" textlink="">
      <xdr:nvSpPr>
        <xdr:cNvPr id="688" name="テキスト ボックス 687"/>
        <xdr:cNvSpPr txBox="1"/>
      </xdr:nvSpPr>
      <xdr:spPr>
        <a:xfrm>
          <a:off x="13436111" y="169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49803</xdr:rowOff>
    </xdr:from>
    <xdr:to>
      <xdr:col>18</xdr:col>
      <xdr:colOff>492125</xdr:colOff>
      <xdr:row>98</xdr:row>
      <xdr:rowOff>151403</xdr:rowOff>
    </xdr:to>
    <xdr:sp macro="" textlink="">
      <xdr:nvSpPr>
        <xdr:cNvPr id="689" name="円/楕円 688"/>
        <xdr:cNvSpPr/>
      </xdr:nvSpPr>
      <xdr:spPr>
        <a:xfrm>
          <a:off x="12763500" y="168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142530</xdr:rowOff>
    </xdr:from>
    <xdr:ext cx="534377" cy="259045"/>
    <xdr:sp macro="" textlink="">
      <xdr:nvSpPr>
        <xdr:cNvPr id="690" name="テキスト ボックス 689"/>
        <xdr:cNvSpPr txBox="1"/>
      </xdr:nvSpPr>
      <xdr:spPr>
        <a:xfrm>
          <a:off x="12547111" y="1694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1" name="直線コネクタ 70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2" name="テキスト ボックス 70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3" name="直線コネクタ 70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4" name="テキスト ボックス 70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5" name="直線コネクタ 70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6" name="テキスト ボックス 70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7" name="直線コネクタ 70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8" name="テキスト ボックス 70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2" name="直線コネクタ 711"/>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4" name="直線コネクタ 71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5"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6" name="直線コネクタ 715"/>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133207</xdr:rowOff>
    </xdr:from>
    <xdr:to>
      <xdr:col>32</xdr:col>
      <xdr:colOff>187325</xdr:colOff>
      <xdr:row>38</xdr:row>
      <xdr:rowOff>139654</xdr:rowOff>
    </xdr:to>
    <xdr:cxnSp macro="">
      <xdr:nvCxnSpPr>
        <xdr:cNvPr id="717" name="直線コネクタ 716"/>
        <xdr:cNvCxnSpPr/>
      </xdr:nvCxnSpPr>
      <xdr:spPr>
        <a:xfrm>
          <a:off x="21323300" y="6648307"/>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8"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9" name="フローチャート : 判断 718"/>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133207</xdr:rowOff>
    </xdr:from>
    <xdr:to>
      <xdr:col>31</xdr:col>
      <xdr:colOff>34925</xdr:colOff>
      <xdr:row>38</xdr:row>
      <xdr:rowOff>139654</xdr:rowOff>
    </xdr:to>
    <xdr:cxnSp macro="">
      <xdr:nvCxnSpPr>
        <xdr:cNvPr id="720" name="直線コネクタ 719"/>
        <xdr:cNvCxnSpPr/>
      </xdr:nvCxnSpPr>
      <xdr:spPr>
        <a:xfrm flipV="1">
          <a:off x="20434300" y="6648307"/>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1" name="フローチャート : 判断 720"/>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2" name="テキスト ボックス 721"/>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23" name="直線コネクタ 722"/>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4" name="フローチャート : 判断 723"/>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5" name="テキスト ボックス 724"/>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26" name="直線コネクタ 725"/>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7" name="フローチャート : 判断 726"/>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8" name="テキスト ボックス 727"/>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9" name="フローチャート : 判断 728"/>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30" name="テキスト ボックス 729"/>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36" name="円/楕円 735"/>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37"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82407</xdr:rowOff>
    </xdr:from>
    <xdr:to>
      <xdr:col>31</xdr:col>
      <xdr:colOff>85725</xdr:colOff>
      <xdr:row>39</xdr:row>
      <xdr:rowOff>12557</xdr:rowOff>
    </xdr:to>
    <xdr:sp macro="" textlink="">
      <xdr:nvSpPr>
        <xdr:cNvPr id="738" name="円/楕円 737"/>
        <xdr:cNvSpPr/>
      </xdr:nvSpPr>
      <xdr:spPr>
        <a:xfrm>
          <a:off x="212725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3684</xdr:rowOff>
    </xdr:from>
    <xdr:ext cx="378565" cy="259045"/>
    <xdr:sp macro="" textlink="">
      <xdr:nvSpPr>
        <xdr:cNvPr id="739" name="テキスト ボックス 738"/>
        <xdr:cNvSpPr txBox="1"/>
      </xdr:nvSpPr>
      <xdr:spPr>
        <a:xfrm>
          <a:off x="21134017" y="6690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40" name="円/楕円 739"/>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41" name="テキスト ボックス 740"/>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42" name="円/楕円 741"/>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43" name="テキスト ボックス 742"/>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4" name="円/楕円 743"/>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5" name="テキスト ボックス 744"/>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9" name="直線コネクタ 768"/>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2"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3" name="直線コネクタ 772"/>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31991</xdr:rowOff>
    </xdr:from>
    <xdr:to>
      <xdr:col>32</xdr:col>
      <xdr:colOff>187325</xdr:colOff>
      <xdr:row>59</xdr:row>
      <xdr:rowOff>32068</xdr:rowOff>
    </xdr:to>
    <xdr:cxnSp macro="">
      <xdr:nvCxnSpPr>
        <xdr:cNvPr id="774" name="直線コネクタ 773"/>
        <xdr:cNvCxnSpPr/>
      </xdr:nvCxnSpPr>
      <xdr:spPr>
        <a:xfrm flipV="1">
          <a:off x="21323300" y="10147541"/>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5"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6" name="フローチャート : 判断 775"/>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32068</xdr:rowOff>
    </xdr:from>
    <xdr:to>
      <xdr:col>31</xdr:col>
      <xdr:colOff>34925</xdr:colOff>
      <xdr:row>59</xdr:row>
      <xdr:rowOff>32144</xdr:rowOff>
    </xdr:to>
    <xdr:cxnSp macro="">
      <xdr:nvCxnSpPr>
        <xdr:cNvPr id="777" name="直線コネクタ 776"/>
        <xdr:cNvCxnSpPr/>
      </xdr:nvCxnSpPr>
      <xdr:spPr>
        <a:xfrm flipV="1">
          <a:off x="20434300" y="101476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8" name="フローチャート : 判断 777"/>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9" name="テキスト ボックス 778"/>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32144</xdr:rowOff>
    </xdr:from>
    <xdr:to>
      <xdr:col>29</xdr:col>
      <xdr:colOff>517525</xdr:colOff>
      <xdr:row>59</xdr:row>
      <xdr:rowOff>32201</xdr:rowOff>
    </xdr:to>
    <xdr:cxnSp macro="">
      <xdr:nvCxnSpPr>
        <xdr:cNvPr id="780" name="直線コネクタ 779"/>
        <xdr:cNvCxnSpPr/>
      </xdr:nvCxnSpPr>
      <xdr:spPr>
        <a:xfrm flipV="1">
          <a:off x="19545300" y="1014769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81" name="フローチャート : 判断 780"/>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2" name="テキスト ボックス 781"/>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32068</xdr:rowOff>
    </xdr:from>
    <xdr:to>
      <xdr:col>28</xdr:col>
      <xdr:colOff>314325</xdr:colOff>
      <xdr:row>59</xdr:row>
      <xdr:rowOff>32201</xdr:rowOff>
    </xdr:to>
    <xdr:cxnSp macro="">
      <xdr:nvCxnSpPr>
        <xdr:cNvPr id="783" name="直線コネクタ 782"/>
        <xdr:cNvCxnSpPr/>
      </xdr:nvCxnSpPr>
      <xdr:spPr>
        <a:xfrm>
          <a:off x="18656300" y="10147618"/>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4" name="フローチャート : 判断 783"/>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5" name="テキスト ボックス 784"/>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6" name="フローチャート : 判断 785"/>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7" name="テキスト ボックス 786"/>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152641</xdr:rowOff>
    </xdr:from>
    <xdr:to>
      <xdr:col>32</xdr:col>
      <xdr:colOff>238125</xdr:colOff>
      <xdr:row>59</xdr:row>
      <xdr:rowOff>82791</xdr:rowOff>
    </xdr:to>
    <xdr:sp macro="" textlink="">
      <xdr:nvSpPr>
        <xdr:cNvPr id="793" name="円/楕円 792"/>
        <xdr:cNvSpPr/>
      </xdr:nvSpPr>
      <xdr:spPr>
        <a:xfrm>
          <a:off x="221107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67568</xdr:rowOff>
    </xdr:from>
    <xdr:ext cx="378565" cy="259045"/>
    <xdr:sp macro="" textlink="">
      <xdr:nvSpPr>
        <xdr:cNvPr id="794" name="貸付金該当値テキスト"/>
        <xdr:cNvSpPr txBox="1"/>
      </xdr:nvSpPr>
      <xdr:spPr>
        <a:xfrm>
          <a:off x="22212300" y="1001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152718</xdr:rowOff>
    </xdr:from>
    <xdr:to>
      <xdr:col>31</xdr:col>
      <xdr:colOff>85725</xdr:colOff>
      <xdr:row>59</xdr:row>
      <xdr:rowOff>82868</xdr:rowOff>
    </xdr:to>
    <xdr:sp macro="" textlink="">
      <xdr:nvSpPr>
        <xdr:cNvPr id="795" name="円/楕円 794"/>
        <xdr:cNvSpPr/>
      </xdr:nvSpPr>
      <xdr:spPr>
        <a:xfrm>
          <a:off x="21272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73995</xdr:rowOff>
    </xdr:from>
    <xdr:ext cx="378565" cy="259045"/>
    <xdr:sp macro="" textlink="">
      <xdr:nvSpPr>
        <xdr:cNvPr id="796" name="テキスト ボックス 795"/>
        <xdr:cNvSpPr txBox="1"/>
      </xdr:nvSpPr>
      <xdr:spPr>
        <a:xfrm>
          <a:off x="21134017" y="101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152794</xdr:rowOff>
    </xdr:from>
    <xdr:to>
      <xdr:col>29</xdr:col>
      <xdr:colOff>568325</xdr:colOff>
      <xdr:row>59</xdr:row>
      <xdr:rowOff>82944</xdr:rowOff>
    </xdr:to>
    <xdr:sp macro="" textlink="">
      <xdr:nvSpPr>
        <xdr:cNvPr id="797" name="円/楕円 796"/>
        <xdr:cNvSpPr/>
      </xdr:nvSpPr>
      <xdr:spPr>
        <a:xfrm>
          <a:off x="203835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74071</xdr:rowOff>
    </xdr:from>
    <xdr:ext cx="378565" cy="259045"/>
    <xdr:sp macro="" textlink="">
      <xdr:nvSpPr>
        <xdr:cNvPr id="798" name="テキスト ボックス 797"/>
        <xdr:cNvSpPr txBox="1"/>
      </xdr:nvSpPr>
      <xdr:spPr>
        <a:xfrm>
          <a:off x="20245017" y="101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152851</xdr:rowOff>
    </xdr:from>
    <xdr:to>
      <xdr:col>28</xdr:col>
      <xdr:colOff>365125</xdr:colOff>
      <xdr:row>59</xdr:row>
      <xdr:rowOff>83001</xdr:rowOff>
    </xdr:to>
    <xdr:sp macro="" textlink="">
      <xdr:nvSpPr>
        <xdr:cNvPr id="799" name="円/楕円 798"/>
        <xdr:cNvSpPr/>
      </xdr:nvSpPr>
      <xdr:spPr>
        <a:xfrm>
          <a:off x="19494500" y="100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74128</xdr:rowOff>
    </xdr:from>
    <xdr:ext cx="378565" cy="259045"/>
    <xdr:sp macro="" textlink="">
      <xdr:nvSpPr>
        <xdr:cNvPr id="800" name="テキスト ボックス 799"/>
        <xdr:cNvSpPr txBox="1"/>
      </xdr:nvSpPr>
      <xdr:spPr>
        <a:xfrm>
          <a:off x="19356017" y="1018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152718</xdr:rowOff>
    </xdr:from>
    <xdr:to>
      <xdr:col>27</xdr:col>
      <xdr:colOff>161925</xdr:colOff>
      <xdr:row>59</xdr:row>
      <xdr:rowOff>82868</xdr:rowOff>
    </xdr:to>
    <xdr:sp macro="" textlink="">
      <xdr:nvSpPr>
        <xdr:cNvPr id="801" name="円/楕円 800"/>
        <xdr:cNvSpPr/>
      </xdr:nvSpPr>
      <xdr:spPr>
        <a:xfrm>
          <a:off x="18605500" y="10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73995</xdr:rowOff>
    </xdr:from>
    <xdr:ext cx="378565" cy="259045"/>
    <xdr:sp macro="" textlink="">
      <xdr:nvSpPr>
        <xdr:cNvPr id="802" name="テキスト ボックス 801"/>
        <xdr:cNvSpPr txBox="1"/>
      </xdr:nvSpPr>
      <xdr:spPr>
        <a:xfrm>
          <a:off x="18467017" y="10189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7" name="直線コネクタ 826"/>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8"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9" name="直線コネクタ 828"/>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30"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31" name="直線コネクタ 830"/>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115201</xdr:rowOff>
    </xdr:from>
    <xdr:to>
      <xdr:col>32</xdr:col>
      <xdr:colOff>187325</xdr:colOff>
      <xdr:row>75</xdr:row>
      <xdr:rowOff>540</xdr:rowOff>
    </xdr:to>
    <xdr:cxnSp macro="">
      <xdr:nvCxnSpPr>
        <xdr:cNvPr id="832" name="直線コネクタ 831"/>
        <xdr:cNvCxnSpPr/>
      </xdr:nvCxnSpPr>
      <xdr:spPr>
        <a:xfrm flipV="1">
          <a:off x="21323300" y="12802501"/>
          <a:ext cx="838200" cy="5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3"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4" name="フローチャート : 判断 833"/>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540</xdr:rowOff>
    </xdr:from>
    <xdr:to>
      <xdr:col>31</xdr:col>
      <xdr:colOff>34925</xdr:colOff>
      <xdr:row>75</xdr:row>
      <xdr:rowOff>65310</xdr:rowOff>
    </xdr:to>
    <xdr:cxnSp macro="">
      <xdr:nvCxnSpPr>
        <xdr:cNvPr id="835" name="直線コネクタ 834"/>
        <xdr:cNvCxnSpPr/>
      </xdr:nvCxnSpPr>
      <xdr:spPr>
        <a:xfrm flipV="1">
          <a:off x="20434300" y="1285929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6" name="フローチャート : 判断 835"/>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7" name="テキスト ボックス 836"/>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65310</xdr:rowOff>
    </xdr:from>
    <xdr:to>
      <xdr:col>29</xdr:col>
      <xdr:colOff>517525</xdr:colOff>
      <xdr:row>75</xdr:row>
      <xdr:rowOff>90075</xdr:rowOff>
    </xdr:to>
    <xdr:cxnSp macro="">
      <xdr:nvCxnSpPr>
        <xdr:cNvPr id="838" name="直線コネクタ 837"/>
        <xdr:cNvCxnSpPr/>
      </xdr:nvCxnSpPr>
      <xdr:spPr>
        <a:xfrm flipV="1">
          <a:off x="19545300" y="129240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9" name="フローチャート : 判断 838"/>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40" name="テキスト ボックス 839"/>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90075</xdr:rowOff>
    </xdr:from>
    <xdr:to>
      <xdr:col>28</xdr:col>
      <xdr:colOff>314325</xdr:colOff>
      <xdr:row>75</xdr:row>
      <xdr:rowOff>149130</xdr:rowOff>
    </xdr:to>
    <xdr:cxnSp macro="">
      <xdr:nvCxnSpPr>
        <xdr:cNvPr id="841" name="直線コネクタ 840"/>
        <xdr:cNvCxnSpPr/>
      </xdr:nvCxnSpPr>
      <xdr:spPr>
        <a:xfrm flipV="1">
          <a:off x="18656300" y="129488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2" name="フローチャート : 判断 841"/>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3" name="テキスト ボックス 842"/>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4" name="フローチャート : 判断 843"/>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5" name="テキスト ボックス 844"/>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64401</xdr:rowOff>
    </xdr:from>
    <xdr:to>
      <xdr:col>32</xdr:col>
      <xdr:colOff>238125</xdr:colOff>
      <xdr:row>74</xdr:row>
      <xdr:rowOff>166001</xdr:rowOff>
    </xdr:to>
    <xdr:sp macro="" textlink="">
      <xdr:nvSpPr>
        <xdr:cNvPr id="851" name="円/楕円 850"/>
        <xdr:cNvSpPr/>
      </xdr:nvSpPr>
      <xdr:spPr>
        <a:xfrm>
          <a:off x="22110700" y="127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42828</xdr:rowOff>
    </xdr:from>
    <xdr:ext cx="534377" cy="259045"/>
    <xdr:sp macro="" textlink="">
      <xdr:nvSpPr>
        <xdr:cNvPr id="852" name="繰出金該当値テキスト"/>
        <xdr:cNvSpPr txBox="1"/>
      </xdr:nvSpPr>
      <xdr:spPr>
        <a:xfrm>
          <a:off x="22212300" y="127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61,286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121190</xdr:rowOff>
    </xdr:from>
    <xdr:to>
      <xdr:col>31</xdr:col>
      <xdr:colOff>85725</xdr:colOff>
      <xdr:row>75</xdr:row>
      <xdr:rowOff>51340</xdr:rowOff>
    </xdr:to>
    <xdr:sp macro="" textlink="">
      <xdr:nvSpPr>
        <xdr:cNvPr id="853" name="円/楕円 852"/>
        <xdr:cNvSpPr/>
      </xdr:nvSpPr>
      <xdr:spPr>
        <a:xfrm>
          <a:off x="21272500" y="128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42467</xdr:rowOff>
    </xdr:from>
    <xdr:ext cx="534377" cy="259045"/>
    <xdr:sp macro="" textlink="">
      <xdr:nvSpPr>
        <xdr:cNvPr id="854" name="テキスト ボックス 853"/>
        <xdr:cNvSpPr txBox="1"/>
      </xdr:nvSpPr>
      <xdr:spPr>
        <a:xfrm>
          <a:off x="21056111" y="129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14510</xdr:rowOff>
    </xdr:from>
    <xdr:to>
      <xdr:col>29</xdr:col>
      <xdr:colOff>568325</xdr:colOff>
      <xdr:row>75</xdr:row>
      <xdr:rowOff>116110</xdr:rowOff>
    </xdr:to>
    <xdr:sp macro="" textlink="">
      <xdr:nvSpPr>
        <xdr:cNvPr id="855" name="円/楕円 854"/>
        <xdr:cNvSpPr/>
      </xdr:nvSpPr>
      <xdr:spPr>
        <a:xfrm>
          <a:off x="20383500" y="128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107237</xdr:rowOff>
    </xdr:from>
    <xdr:ext cx="534377" cy="259045"/>
    <xdr:sp macro="" textlink="">
      <xdr:nvSpPr>
        <xdr:cNvPr id="856" name="テキスト ボックス 855"/>
        <xdr:cNvSpPr txBox="1"/>
      </xdr:nvSpPr>
      <xdr:spPr>
        <a:xfrm>
          <a:off x="20167111" y="129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39275</xdr:rowOff>
    </xdr:from>
    <xdr:to>
      <xdr:col>28</xdr:col>
      <xdr:colOff>365125</xdr:colOff>
      <xdr:row>75</xdr:row>
      <xdr:rowOff>140875</xdr:rowOff>
    </xdr:to>
    <xdr:sp macro="" textlink="">
      <xdr:nvSpPr>
        <xdr:cNvPr id="857" name="円/楕円 856"/>
        <xdr:cNvSpPr/>
      </xdr:nvSpPr>
      <xdr:spPr>
        <a:xfrm>
          <a:off x="19494500" y="128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132002</xdr:rowOff>
    </xdr:from>
    <xdr:ext cx="534377" cy="259045"/>
    <xdr:sp macro="" textlink="">
      <xdr:nvSpPr>
        <xdr:cNvPr id="858" name="テキスト ボックス 857"/>
        <xdr:cNvSpPr txBox="1"/>
      </xdr:nvSpPr>
      <xdr:spPr>
        <a:xfrm>
          <a:off x="19278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98330</xdr:rowOff>
    </xdr:from>
    <xdr:to>
      <xdr:col>27</xdr:col>
      <xdr:colOff>161925</xdr:colOff>
      <xdr:row>76</xdr:row>
      <xdr:rowOff>28479</xdr:rowOff>
    </xdr:to>
    <xdr:sp macro="" textlink="">
      <xdr:nvSpPr>
        <xdr:cNvPr id="859" name="円/楕円 858"/>
        <xdr:cNvSpPr/>
      </xdr:nvSpPr>
      <xdr:spPr>
        <a:xfrm>
          <a:off x="18605500" y="12957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19607</xdr:rowOff>
    </xdr:from>
    <xdr:ext cx="534377" cy="259045"/>
    <xdr:sp macro="" textlink="">
      <xdr:nvSpPr>
        <xdr:cNvPr id="860" name="テキスト ボックス 859"/>
        <xdr:cNvSpPr txBox="1"/>
      </xdr:nvSpPr>
      <xdr:spPr>
        <a:xfrm>
          <a:off x="18389111" y="1304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1" name="直線コネクタ 87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2" name="テキスト ボックス 87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3" name="直線コネクタ 87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4" name="テキスト ボックス 873"/>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5" name="直線コネクタ 87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6" name="テキスト ボックス 875"/>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7" name="直線コネクタ 87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8" name="テキスト ボックス 877"/>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9" name="直線コネクタ 87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80" name="テキスト ボックス 879"/>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1" name="直線コネクタ 88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2" name="テキスト ボックス 881"/>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4" name="テキスト ボックス 88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6" name="直線コネクタ 885"/>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7"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9"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90" name="直線コネクタ 889"/>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1" name="直線コネクタ 89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2"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3" name="フローチャート : 判断 892"/>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4" name="直線コネクタ 89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5" name="フローチャート : 判断 894"/>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6" name="テキスト ボックス 895"/>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7" name="直線コネクタ 89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8" name="フローチャート : 判断 897"/>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9" name="テキスト ボックス 898"/>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0" name="直線コネクタ 89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901" name="フローチャート : 判断 900"/>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2" name="テキスト ボックス 901"/>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3" name="フローチャート : 判断 902"/>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4" name="テキスト ボックス 903"/>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0" name="円/楕円 90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11"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2" name="円/楕円 91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3" name="テキスト ボックス 91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4" name="円/楕円 91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5" name="テキスト ボックス 91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6" name="円/楕円 91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7" name="テキスト ボックス 91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8" name="円/楕円 91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9" name="テキスト ボックス 91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　</a:t>
          </a:r>
          <a:r>
            <a:rPr kumimoji="1" lang="en-US" altLang="ja-JP" sz="1300">
              <a:latin typeface="ＭＳ Ｐゴシック"/>
            </a:rPr>
            <a:t>14,978</a:t>
          </a:r>
          <a:r>
            <a:rPr kumimoji="1" lang="ja-JP" altLang="en-US" sz="1300">
              <a:latin typeface="ＭＳ Ｐゴシック"/>
            </a:rPr>
            <a:t>百万円（</a:t>
          </a:r>
          <a:r>
            <a:rPr kumimoji="1" lang="en-US" altLang="ja-JP" sz="1300">
              <a:latin typeface="ＭＳ Ｐゴシック"/>
            </a:rPr>
            <a:t>H27</a:t>
          </a:r>
          <a:r>
            <a:rPr kumimoji="1" lang="ja-JP" altLang="en-US" sz="1300">
              <a:latin typeface="ＭＳ Ｐゴシック"/>
            </a:rPr>
            <a:t>決算）、住民一人当たりにして </a:t>
          </a:r>
          <a:r>
            <a:rPr kumimoji="1" lang="en-US" altLang="ja-JP" sz="1300">
              <a:latin typeface="ＭＳ Ｐゴシック"/>
            </a:rPr>
            <a:t>425,828</a:t>
          </a:r>
          <a:r>
            <a:rPr kumimoji="1" lang="ja-JP" altLang="en-US" sz="1300">
              <a:latin typeface="ＭＳ Ｐゴシック"/>
            </a:rPr>
            <a:t>円となっている。構成項目の一つである人件費については、</a:t>
          </a:r>
          <a:r>
            <a:rPr kumimoji="1" lang="ja-JP" altLang="ja-JP" sz="1300">
              <a:solidFill>
                <a:schemeClr val="dk1"/>
              </a:solidFill>
              <a:effectLst/>
              <a:latin typeface="+mn-lt"/>
              <a:ea typeface="+mn-ea"/>
              <a:cs typeface="+mn-cs"/>
            </a:rPr>
            <a:t>市町村合併以降の計画的な職員数削減による人件費の抑制を行ったことで、類似団体と比較して低くなっている。今後も</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本巣市定員適正化計画によ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定員管理・給与の適正化を図り、人件費の抑制に努める。</a:t>
          </a:r>
          <a:r>
            <a:rPr kumimoji="1" lang="ja-JP" altLang="en-US" sz="1300">
              <a:solidFill>
                <a:schemeClr val="dk1"/>
              </a:solidFill>
              <a:effectLst/>
              <a:latin typeface="+mn-lt"/>
              <a:ea typeface="+mn-ea"/>
              <a:cs typeface="+mn-cs"/>
            </a:rPr>
            <a:t>また、公債費についても地方債の発行抑制により類似団体で比較すると低くなっている。他方、物件費については、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市域が南北に長い地理的要因により合併後も各種公共施設を多く配置しており、施設を維持するための経費が増加していることや、</a:t>
          </a:r>
          <a:r>
            <a:rPr kumimoji="1" lang="ja-JP" altLang="en-US" sz="1300" b="0" i="0" u="none" strike="noStrike" kern="0" cap="none" spc="0" normalizeH="0" baseline="0" noProof="0">
              <a:ln>
                <a:noFill/>
              </a:ln>
              <a:solidFill>
                <a:prstClr val="black"/>
              </a:solidFill>
              <a:effectLst/>
              <a:uLnTx/>
              <a:uFillTx/>
              <a:latin typeface="+mn-lt"/>
              <a:ea typeface="+mn-ea"/>
              <a:cs typeface="+mn-cs"/>
            </a:rPr>
            <a:t>職員数削減</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により、人件費から委託料</a:t>
          </a:r>
          <a:r>
            <a:rPr kumimoji="1" lang="ja-JP" altLang="en-US" sz="1300" b="0" i="0" u="none" strike="noStrike" kern="0" cap="none" spc="0" normalizeH="0" baseline="0" noProof="0">
              <a:ln>
                <a:noFill/>
              </a:ln>
              <a:solidFill>
                <a:prstClr val="black"/>
              </a:solidFill>
              <a:effectLst/>
              <a:uLnTx/>
              <a:uFillTx/>
              <a:latin typeface="+mn-lt"/>
              <a:ea typeface="+mn-ea"/>
              <a:cs typeface="+mn-cs"/>
            </a:rPr>
            <a:t>（物件費</a:t>
          </a:r>
          <a:r>
            <a:rPr kumimoji="1" lang="ja-JP" altLang="ja-JP" sz="1300" b="0" i="0" u="none" strike="noStrike" kern="0" cap="none" spc="0" normalizeH="0" baseline="0" noProof="0">
              <a:ln>
                <a:noFill/>
              </a:ln>
              <a:solidFill>
                <a:prstClr val="black"/>
              </a:solidFill>
              <a:effectLst/>
              <a:uLnTx/>
              <a:uFillTx/>
              <a:latin typeface="+mn-lt"/>
              <a:ea typeface="+mn-ea"/>
              <a:cs typeface="+mn-cs"/>
            </a:rPr>
            <a:t>）へシフトしていること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から、類似団体平均と比較して高くなっている。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今後は事務事業評価により「抜本的な事業のあり方」等を検証するとともに、</a:t>
          </a:r>
          <a:r>
            <a:rPr kumimoji="1" lang="ja-JP" altLang="en-US" sz="1300" b="0" i="0" u="none" strike="noStrike" kern="0" cap="none" spc="0" normalizeH="0" baseline="0" noProof="0">
              <a:ln>
                <a:noFill/>
              </a:ln>
              <a:solidFill>
                <a:prstClr val="black"/>
              </a:solidFill>
              <a:effectLst/>
              <a:uLnTx/>
              <a:uFillTx/>
              <a:latin typeface="+mn-lt"/>
              <a:ea typeface="+mn-ea"/>
              <a:cs typeface="+mn-cs"/>
            </a:rPr>
            <a:t>「公共施設再配置計画」策定により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既存施設の統廃合等を進め物件費の縮減に努める。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岐阜県本巣市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35,175
34,707
374.65
16,008,005
14,978,496
886,163
10,783,212
16,209,859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28.6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48832</xdr:rowOff>
    </xdr:from>
    <xdr:to>
      <xdr:col>6</xdr:col>
      <xdr:colOff>511175</xdr:colOff>
      <xdr:row>36</xdr:row>
      <xdr:rowOff>112840</xdr:rowOff>
    </xdr:to>
    <xdr:cxnSp macro="">
      <xdr:nvCxnSpPr>
        <xdr:cNvPr id="61" name="直線コネクタ 60"/>
        <xdr:cNvCxnSpPr/>
      </xdr:nvCxnSpPr>
      <xdr:spPr>
        <a:xfrm flipV="1">
          <a:off x="3797300" y="62210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112840</xdr:rowOff>
    </xdr:from>
    <xdr:to>
      <xdr:col>5</xdr:col>
      <xdr:colOff>358775</xdr:colOff>
      <xdr:row>36</xdr:row>
      <xdr:rowOff>137414</xdr:rowOff>
    </xdr:to>
    <xdr:cxnSp macro="">
      <xdr:nvCxnSpPr>
        <xdr:cNvPr id="64" name="直線コネクタ 63"/>
        <xdr:cNvCxnSpPr/>
      </xdr:nvCxnSpPr>
      <xdr:spPr>
        <a:xfrm flipV="1">
          <a:off x="2908300" y="6285040"/>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110553</xdr:rowOff>
    </xdr:from>
    <xdr:to>
      <xdr:col>4</xdr:col>
      <xdr:colOff>155575</xdr:colOff>
      <xdr:row>36</xdr:row>
      <xdr:rowOff>137414</xdr:rowOff>
    </xdr:to>
    <xdr:cxnSp macro="">
      <xdr:nvCxnSpPr>
        <xdr:cNvPr id="67" name="直線コネクタ 66"/>
        <xdr:cNvCxnSpPr/>
      </xdr:nvCxnSpPr>
      <xdr:spPr>
        <a:xfrm>
          <a:off x="2019300" y="6282753"/>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8065</xdr:rowOff>
    </xdr:from>
    <xdr:to>
      <xdr:col>2</xdr:col>
      <xdr:colOff>638175</xdr:colOff>
      <xdr:row>36</xdr:row>
      <xdr:rowOff>110553</xdr:rowOff>
    </xdr:to>
    <xdr:cxnSp macro="">
      <xdr:nvCxnSpPr>
        <xdr:cNvPr id="70" name="直線コネクタ 69"/>
        <xdr:cNvCxnSpPr/>
      </xdr:nvCxnSpPr>
      <xdr:spPr>
        <a:xfrm>
          <a:off x="1130300" y="6180265"/>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169482</xdr:rowOff>
    </xdr:from>
    <xdr:to>
      <xdr:col>6</xdr:col>
      <xdr:colOff>561975</xdr:colOff>
      <xdr:row>36</xdr:row>
      <xdr:rowOff>99632</xdr:rowOff>
    </xdr:to>
    <xdr:sp macro="" textlink="">
      <xdr:nvSpPr>
        <xdr:cNvPr id="80" name="円/楕円 79"/>
        <xdr:cNvSpPr/>
      </xdr:nvSpPr>
      <xdr:spPr>
        <a:xfrm>
          <a:off x="4584700" y="61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147909</xdr:rowOff>
    </xdr:from>
    <xdr:ext cx="469744" cy="259045"/>
    <xdr:sp macro="" textlink="">
      <xdr:nvSpPr>
        <xdr:cNvPr id="81" name="議会費該当値テキスト"/>
        <xdr:cNvSpPr txBox="1"/>
      </xdr:nvSpPr>
      <xdr:spPr>
        <a:xfrm>
          <a:off x="4686300" y="614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62040</xdr:rowOff>
    </xdr:from>
    <xdr:to>
      <xdr:col>5</xdr:col>
      <xdr:colOff>409575</xdr:colOff>
      <xdr:row>36</xdr:row>
      <xdr:rowOff>163640</xdr:rowOff>
    </xdr:to>
    <xdr:sp macro="" textlink="">
      <xdr:nvSpPr>
        <xdr:cNvPr id="82" name="円/楕円 81"/>
        <xdr:cNvSpPr/>
      </xdr:nvSpPr>
      <xdr:spPr>
        <a:xfrm>
          <a:off x="3746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154767</xdr:rowOff>
    </xdr:from>
    <xdr:ext cx="469744" cy="259045"/>
    <xdr:sp macro="" textlink="">
      <xdr:nvSpPr>
        <xdr:cNvPr id="83" name="テキスト ボックス 82"/>
        <xdr:cNvSpPr txBox="1"/>
      </xdr:nvSpPr>
      <xdr:spPr>
        <a:xfrm>
          <a:off x="3562427" y="63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86614</xdr:rowOff>
    </xdr:from>
    <xdr:to>
      <xdr:col>4</xdr:col>
      <xdr:colOff>206375</xdr:colOff>
      <xdr:row>37</xdr:row>
      <xdr:rowOff>16764</xdr:rowOff>
    </xdr:to>
    <xdr:sp macro="" textlink="">
      <xdr:nvSpPr>
        <xdr:cNvPr id="84" name="円/楕円 83"/>
        <xdr:cNvSpPr/>
      </xdr:nvSpPr>
      <xdr:spPr>
        <a:xfrm>
          <a:off x="2857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7891</xdr:rowOff>
    </xdr:from>
    <xdr:ext cx="469744" cy="259045"/>
    <xdr:sp macro="" textlink="">
      <xdr:nvSpPr>
        <xdr:cNvPr id="85" name="テキスト ボックス 84"/>
        <xdr:cNvSpPr txBox="1"/>
      </xdr:nvSpPr>
      <xdr:spPr>
        <a:xfrm>
          <a:off x="2673427"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59753</xdr:rowOff>
    </xdr:from>
    <xdr:to>
      <xdr:col>3</xdr:col>
      <xdr:colOff>3175</xdr:colOff>
      <xdr:row>36</xdr:row>
      <xdr:rowOff>161353</xdr:rowOff>
    </xdr:to>
    <xdr:sp macro="" textlink="">
      <xdr:nvSpPr>
        <xdr:cNvPr id="86" name="円/楕円 85"/>
        <xdr:cNvSpPr/>
      </xdr:nvSpPr>
      <xdr:spPr>
        <a:xfrm>
          <a:off x="1968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152480</xdr:rowOff>
    </xdr:from>
    <xdr:ext cx="469744" cy="259045"/>
    <xdr:sp macro="" textlink="">
      <xdr:nvSpPr>
        <xdr:cNvPr id="87" name="テキスト ボックス 86"/>
        <xdr:cNvSpPr txBox="1"/>
      </xdr:nvSpPr>
      <xdr:spPr>
        <a:xfrm>
          <a:off x="1784427"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128715</xdr:rowOff>
    </xdr:from>
    <xdr:to>
      <xdr:col>1</xdr:col>
      <xdr:colOff>485775</xdr:colOff>
      <xdr:row>36</xdr:row>
      <xdr:rowOff>58865</xdr:rowOff>
    </xdr:to>
    <xdr:sp macro="" textlink="">
      <xdr:nvSpPr>
        <xdr:cNvPr id="88" name="円/楕円 87"/>
        <xdr:cNvSpPr/>
      </xdr:nvSpPr>
      <xdr:spPr>
        <a:xfrm>
          <a:off x="1079500" y="61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49992</xdr:rowOff>
    </xdr:from>
    <xdr:ext cx="469744" cy="259045"/>
    <xdr:sp macro="" textlink="">
      <xdr:nvSpPr>
        <xdr:cNvPr id="89" name="テキスト ボックス 88"/>
        <xdr:cNvSpPr txBox="1"/>
      </xdr:nvSpPr>
      <xdr:spPr>
        <a:xfrm>
          <a:off x="895427" y="622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123178</xdr:rowOff>
    </xdr:from>
    <xdr:to>
      <xdr:col>6</xdr:col>
      <xdr:colOff>511175</xdr:colOff>
      <xdr:row>58</xdr:row>
      <xdr:rowOff>123409</xdr:rowOff>
    </xdr:to>
    <xdr:cxnSp macro="">
      <xdr:nvCxnSpPr>
        <xdr:cNvPr id="118" name="直線コネクタ 117"/>
        <xdr:cNvCxnSpPr/>
      </xdr:nvCxnSpPr>
      <xdr:spPr>
        <a:xfrm flipV="1">
          <a:off x="3797300" y="10067278"/>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123409</xdr:rowOff>
    </xdr:from>
    <xdr:to>
      <xdr:col>5</xdr:col>
      <xdr:colOff>358775</xdr:colOff>
      <xdr:row>58</xdr:row>
      <xdr:rowOff>132015</xdr:rowOff>
    </xdr:to>
    <xdr:cxnSp macro="">
      <xdr:nvCxnSpPr>
        <xdr:cNvPr id="121" name="直線コネクタ 120"/>
        <xdr:cNvCxnSpPr/>
      </xdr:nvCxnSpPr>
      <xdr:spPr>
        <a:xfrm flipV="1">
          <a:off x="2908300" y="10067509"/>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132015</xdr:rowOff>
    </xdr:from>
    <xdr:to>
      <xdr:col>4</xdr:col>
      <xdr:colOff>155575</xdr:colOff>
      <xdr:row>58</xdr:row>
      <xdr:rowOff>133535</xdr:rowOff>
    </xdr:to>
    <xdr:cxnSp macro="">
      <xdr:nvCxnSpPr>
        <xdr:cNvPr id="124" name="直線コネクタ 123"/>
        <xdr:cNvCxnSpPr/>
      </xdr:nvCxnSpPr>
      <xdr:spPr>
        <a:xfrm flipV="1">
          <a:off x="2019300" y="10076115"/>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132175</xdr:rowOff>
    </xdr:from>
    <xdr:to>
      <xdr:col>2</xdr:col>
      <xdr:colOff>638175</xdr:colOff>
      <xdr:row>58</xdr:row>
      <xdr:rowOff>133535</xdr:rowOff>
    </xdr:to>
    <xdr:cxnSp macro="">
      <xdr:nvCxnSpPr>
        <xdr:cNvPr id="127" name="直線コネクタ 126"/>
        <xdr:cNvCxnSpPr/>
      </xdr:nvCxnSpPr>
      <xdr:spPr>
        <a:xfrm>
          <a:off x="1130300" y="10076275"/>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72378</xdr:rowOff>
    </xdr:from>
    <xdr:to>
      <xdr:col>6</xdr:col>
      <xdr:colOff>561975</xdr:colOff>
      <xdr:row>59</xdr:row>
      <xdr:rowOff>2528</xdr:rowOff>
    </xdr:to>
    <xdr:sp macro="" textlink="">
      <xdr:nvSpPr>
        <xdr:cNvPr id="137" name="円/楕円 136"/>
        <xdr:cNvSpPr/>
      </xdr:nvSpPr>
      <xdr:spPr>
        <a:xfrm>
          <a:off x="4584700" y="100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158755</xdr:rowOff>
    </xdr:from>
    <xdr:ext cx="534377" cy="259045"/>
    <xdr:sp macro="" textlink="">
      <xdr:nvSpPr>
        <xdr:cNvPr id="138" name="総務費該当値テキスト"/>
        <xdr:cNvSpPr txBox="1"/>
      </xdr:nvSpPr>
      <xdr:spPr>
        <a:xfrm>
          <a:off x="4686300" y="99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72609</xdr:rowOff>
    </xdr:from>
    <xdr:to>
      <xdr:col>5</xdr:col>
      <xdr:colOff>409575</xdr:colOff>
      <xdr:row>59</xdr:row>
      <xdr:rowOff>2759</xdr:rowOff>
    </xdr:to>
    <xdr:sp macro="" textlink="">
      <xdr:nvSpPr>
        <xdr:cNvPr id="139" name="円/楕円 138"/>
        <xdr:cNvSpPr/>
      </xdr:nvSpPr>
      <xdr:spPr>
        <a:xfrm>
          <a:off x="3746500" y="100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165336</xdr:rowOff>
    </xdr:from>
    <xdr:ext cx="534377" cy="259045"/>
    <xdr:sp macro="" textlink="">
      <xdr:nvSpPr>
        <xdr:cNvPr id="140" name="テキスト ボックス 139"/>
        <xdr:cNvSpPr txBox="1"/>
      </xdr:nvSpPr>
      <xdr:spPr>
        <a:xfrm>
          <a:off x="3530111" y="1010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81215</xdr:rowOff>
    </xdr:from>
    <xdr:to>
      <xdr:col>4</xdr:col>
      <xdr:colOff>206375</xdr:colOff>
      <xdr:row>59</xdr:row>
      <xdr:rowOff>11365</xdr:rowOff>
    </xdr:to>
    <xdr:sp macro="" textlink="">
      <xdr:nvSpPr>
        <xdr:cNvPr id="141" name="円/楕円 140"/>
        <xdr:cNvSpPr/>
      </xdr:nvSpPr>
      <xdr:spPr>
        <a:xfrm>
          <a:off x="2857500" y="100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2492</xdr:rowOff>
    </xdr:from>
    <xdr:ext cx="534377" cy="259045"/>
    <xdr:sp macro="" textlink="">
      <xdr:nvSpPr>
        <xdr:cNvPr id="142" name="テキスト ボックス 141"/>
        <xdr:cNvSpPr txBox="1"/>
      </xdr:nvSpPr>
      <xdr:spPr>
        <a:xfrm>
          <a:off x="2641111" y="101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82735</xdr:rowOff>
    </xdr:from>
    <xdr:to>
      <xdr:col>3</xdr:col>
      <xdr:colOff>3175</xdr:colOff>
      <xdr:row>59</xdr:row>
      <xdr:rowOff>12885</xdr:rowOff>
    </xdr:to>
    <xdr:sp macro="" textlink="">
      <xdr:nvSpPr>
        <xdr:cNvPr id="143" name="円/楕円 142"/>
        <xdr:cNvSpPr/>
      </xdr:nvSpPr>
      <xdr:spPr>
        <a:xfrm>
          <a:off x="1968500" y="100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4012</xdr:rowOff>
    </xdr:from>
    <xdr:ext cx="534377" cy="259045"/>
    <xdr:sp macro="" textlink="">
      <xdr:nvSpPr>
        <xdr:cNvPr id="144" name="テキスト ボックス 143"/>
        <xdr:cNvSpPr txBox="1"/>
      </xdr:nvSpPr>
      <xdr:spPr>
        <a:xfrm>
          <a:off x="1752111" y="101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81375</xdr:rowOff>
    </xdr:from>
    <xdr:to>
      <xdr:col>1</xdr:col>
      <xdr:colOff>485775</xdr:colOff>
      <xdr:row>59</xdr:row>
      <xdr:rowOff>11525</xdr:rowOff>
    </xdr:to>
    <xdr:sp macro="" textlink="">
      <xdr:nvSpPr>
        <xdr:cNvPr id="145" name="円/楕円 144"/>
        <xdr:cNvSpPr/>
      </xdr:nvSpPr>
      <xdr:spPr>
        <a:xfrm>
          <a:off x="1079500" y="100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2652</xdr:rowOff>
    </xdr:from>
    <xdr:ext cx="534377" cy="259045"/>
    <xdr:sp macro="" textlink="">
      <xdr:nvSpPr>
        <xdr:cNvPr id="146" name="テキスト ボックス 145"/>
        <xdr:cNvSpPr txBox="1"/>
      </xdr:nvSpPr>
      <xdr:spPr>
        <a:xfrm>
          <a:off x="863111" y="101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61649</xdr:rowOff>
    </xdr:from>
    <xdr:to>
      <xdr:col>6</xdr:col>
      <xdr:colOff>511175</xdr:colOff>
      <xdr:row>78</xdr:row>
      <xdr:rowOff>84035</xdr:rowOff>
    </xdr:to>
    <xdr:cxnSp macro="">
      <xdr:nvCxnSpPr>
        <xdr:cNvPr id="176" name="直線コネクタ 175"/>
        <xdr:cNvCxnSpPr/>
      </xdr:nvCxnSpPr>
      <xdr:spPr>
        <a:xfrm>
          <a:off x="3797300" y="13434749"/>
          <a:ext cx="8382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61649</xdr:rowOff>
    </xdr:from>
    <xdr:to>
      <xdr:col>5</xdr:col>
      <xdr:colOff>358775</xdr:colOff>
      <xdr:row>78</xdr:row>
      <xdr:rowOff>133703</xdr:rowOff>
    </xdr:to>
    <xdr:cxnSp macro="">
      <xdr:nvCxnSpPr>
        <xdr:cNvPr id="179" name="直線コネクタ 178"/>
        <xdr:cNvCxnSpPr/>
      </xdr:nvCxnSpPr>
      <xdr:spPr>
        <a:xfrm flipV="1">
          <a:off x="2908300" y="13434749"/>
          <a:ext cx="889000" cy="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167239</xdr:rowOff>
    </xdr:from>
    <xdr:to>
      <xdr:col>4</xdr:col>
      <xdr:colOff>155575</xdr:colOff>
      <xdr:row>78</xdr:row>
      <xdr:rowOff>133703</xdr:rowOff>
    </xdr:to>
    <xdr:cxnSp macro="">
      <xdr:nvCxnSpPr>
        <xdr:cNvPr id="182" name="直線コネクタ 181"/>
        <xdr:cNvCxnSpPr/>
      </xdr:nvCxnSpPr>
      <xdr:spPr>
        <a:xfrm>
          <a:off x="2019300" y="13368889"/>
          <a:ext cx="889000" cy="1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167239</xdr:rowOff>
    </xdr:from>
    <xdr:to>
      <xdr:col>2</xdr:col>
      <xdr:colOff>638175</xdr:colOff>
      <xdr:row>78</xdr:row>
      <xdr:rowOff>111316</xdr:rowOff>
    </xdr:to>
    <xdr:cxnSp macro="">
      <xdr:nvCxnSpPr>
        <xdr:cNvPr id="185" name="直線コネクタ 184"/>
        <xdr:cNvCxnSpPr/>
      </xdr:nvCxnSpPr>
      <xdr:spPr>
        <a:xfrm flipV="1">
          <a:off x="1130300" y="13368889"/>
          <a:ext cx="889000" cy="1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33235</xdr:rowOff>
    </xdr:from>
    <xdr:to>
      <xdr:col>6</xdr:col>
      <xdr:colOff>561975</xdr:colOff>
      <xdr:row>78</xdr:row>
      <xdr:rowOff>134835</xdr:rowOff>
    </xdr:to>
    <xdr:sp macro="" textlink="">
      <xdr:nvSpPr>
        <xdr:cNvPr id="195" name="円/楕円 194"/>
        <xdr:cNvSpPr/>
      </xdr:nvSpPr>
      <xdr:spPr>
        <a:xfrm>
          <a:off x="45847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119612</xdr:rowOff>
    </xdr:from>
    <xdr:ext cx="599010" cy="259045"/>
    <xdr:sp macro="" textlink="">
      <xdr:nvSpPr>
        <xdr:cNvPr id="196" name="民生費該当値テキスト"/>
        <xdr:cNvSpPr txBox="1"/>
      </xdr:nvSpPr>
      <xdr:spPr>
        <a:xfrm>
          <a:off x="4686300" y="133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117,305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10849</xdr:rowOff>
    </xdr:from>
    <xdr:to>
      <xdr:col>5</xdr:col>
      <xdr:colOff>409575</xdr:colOff>
      <xdr:row>78</xdr:row>
      <xdr:rowOff>112449</xdr:rowOff>
    </xdr:to>
    <xdr:sp macro="" textlink="">
      <xdr:nvSpPr>
        <xdr:cNvPr id="197" name="円/楕円 196"/>
        <xdr:cNvSpPr/>
      </xdr:nvSpPr>
      <xdr:spPr>
        <a:xfrm>
          <a:off x="37465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103576</xdr:rowOff>
    </xdr:from>
    <xdr:ext cx="599010" cy="259045"/>
    <xdr:sp macro="" textlink="">
      <xdr:nvSpPr>
        <xdr:cNvPr id="198" name="テキスト ボックス 197"/>
        <xdr:cNvSpPr txBox="1"/>
      </xdr:nvSpPr>
      <xdr:spPr>
        <a:xfrm>
          <a:off x="3497794" y="1347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82903</xdr:rowOff>
    </xdr:from>
    <xdr:to>
      <xdr:col>4</xdr:col>
      <xdr:colOff>206375</xdr:colOff>
      <xdr:row>79</xdr:row>
      <xdr:rowOff>13053</xdr:rowOff>
    </xdr:to>
    <xdr:sp macro="" textlink="">
      <xdr:nvSpPr>
        <xdr:cNvPr id="199" name="円/楕円 198"/>
        <xdr:cNvSpPr/>
      </xdr:nvSpPr>
      <xdr:spPr>
        <a:xfrm>
          <a:off x="2857500" y="1345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4180</xdr:rowOff>
    </xdr:from>
    <xdr:ext cx="599010" cy="259045"/>
    <xdr:sp macro="" textlink="">
      <xdr:nvSpPr>
        <xdr:cNvPr id="200" name="テキスト ボックス 199"/>
        <xdr:cNvSpPr txBox="1"/>
      </xdr:nvSpPr>
      <xdr:spPr>
        <a:xfrm>
          <a:off x="2608794" y="1354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116439</xdr:rowOff>
    </xdr:from>
    <xdr:to>
      <xdr:col>3</xdr:col>
      <xdr:colOff>3175</xdr:colOff>
      <xdr:row>78</xdr:row>
      <xdr:rowOff>46589</xdr:rowOff>
    </xdr:to>
    <xdr:sp macro="" textlink="">
      <xdr:nvSpPr>
        <xdr:cNvPr id="201" name="円/楕円 200"/>
        <xdr:cNvSpPr/>
      </xdr:nvSpPr>
      <xdr:spPr>
        <a:xfrm>
          <a:off x="1968500" y="133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37716</xdr:rowOff>
    </xdr:from>
    <xdr:ext cx="599010" cy="259045"/>
    <xdr:sp macro="" textlink="">
      <xdr:nvSpPr>
        <xdr:cNvPr id="202" name="テキスト ボックス 201"/>
        <xdr:cNvSpPr txBox="1"/>
      </xdr:nvSpPr>
      <xdr:spPr>
        <a:xfrm>
          <a:off x="1719794" y="1341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60516</xdr:rowOff>
    </xdr:from>
    <xdr:to>
      <xdr:col>1</xdr:col>
      <xdr:colOff>485775</xdr:colOff>
      <xdr:row>78</xdr:row>
      <xdr:rowOff>162116</xdr:rowOff>
    </xdr:to>
    <xdr:sp macro="" textlink="">
      <xdr:nvSpPr>
        <xdr:cNvPr id="203" name="円/楕円 202"/>
        <xdr:cNvSpPr/>
      </xdr:nvSpPr>
      <xdr:spPr>
        <a:xfrm>
          <a:off x="1079500" y="134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153243</xdr:rowOff>
    </xdr:from>
    <xdr:ext cx="599010" cy="259045"/>
    <xdr:sp macro="" textlink="">
      <xdr:nvSpPr>
        <xdr:cNvPr id="204" name="テキスト ボックス 203"/>
        <xdr:cNvSpPr txBox="1"/>
      </xdr:nvSpPr>
      <xdr:spPr>
        <a:xfrm>
          <a:off x="830794" y="1352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145100</xdr:rowOff>
    </xdr:from>
    <xdr:to>
      <xdr:col>6</xdr:col>
      <xdr:colOff>511175</xdr:colOff>
      <xdr:row>96</xdr:row>
      <xdr:rowOff>152665</xdr:rowOff>
    </xdr:to>
    <xdr:cxnSp macro="">
      <xdr:nvCxnSpPr>
        <xdr:cNvPr id="235" name="直線コネクタ 234"/>
        <xdr:cNvCxnSpPr/>
      </xdr:nvCxnSpPr>
      <xdr:spPr>
        <a:xfrm flipV="1">
          <a:off x="3797300" y="16604300"/>
          <a:ext cx="838200" cy="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152665</xdr:rowOff>
    </xdr:from>
    <xdr:to>
      <xdr:col>5</xdr:col>
      <xdr:colOff>358775</xdr:colOff>
      <xdr:row>96</xdr:row>
      <xdr:rowOff>167360</xdr:rowOff>
    </xdr:to>
    <xdr:cxnSp macro="">
      <xdr:nvCxnSpPr>
        <xdr:cNvPr id="238" name="直線コネクタ 237"/>
        <xdr:cNvCxnSpPr/>
      </xdr:nvCxnSpPr>
      <xdr:spPr>
        <a:xfrm flipV="1">
          <a:off x="2908300" y="1661186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167360</xdr:rowOff>
    </xdr:from>
    <xdr:to>
      <xdr:col>4</xdr:col>
      <xdr:colOff>155575</xdr:colOff>
      <xdr:row>97</xdr:row>
      <xdr:rowOff>20458</xdr:rowOff>
    </xdr:to>
    <xdr:cxnSp macro="">
      <xdr:nvCxnSpPr>
        <xdr:cNvPr id="241" name="直線コネクタ 240"/>
        <xdr:cNvCxnSpPr/>
      </xdr:nvCxnSpPr>
      <xdr:spPr>
        <a:xfrm flipV="1">
          <a:off x="2019300" y="16626560"/>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20458</xdr:rowOff>
    </xdr:from>
    <xdr:to>
      <xdr:col>2</xdr:col>
      <xdr:colOff>638175</xdr:colOff>
      <xdr:row>97</xdr:row>
      <xdr:rowOff>22396</xdr:rowOff>
    </xdr:to>
    <xdr:cxnSp macro="">
      <xdr:nvCxnSpPr>
        <xdr:cNvPr id="244" name="直線コネクタ 243"/>
        <xdr:cNvCxnSpPr/>
      </xdr:nvCxnSpPr>
      <xdr:spPr>
        <a:xfrm flipV="1">
          <a:off x="1130300" y="16651108"/>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94300</xdr:rowOff>
    </xdr:from>
    <xdr:to>
      <xdr:col>6</xdr:col>
      <xdr:colOff>561975</xdr:colOff>
      <xdr:row>97</xdr:row>
      <xdr:rowOff>24450</xdr:rowOff>
    </xdr:to>
    <xdr:sp macro="" textlink="">
      <xdr:nvSpPr>
        <xdr:cNvPr id="254" name="円/楕円 253"/>
        <xdr:cNvSpPr/>
      </xdr:nvSpPr>
      <xdr:spPr>
        <a:xfrm>
          <a:off x="4584700" y="165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72727</xdr:rowOff>
    </xdr:from>
    <xdr:ext cx="534377" cy="259045"/>
    <xdr:sp macro="" textlink="">
      <xdr:nvSpPr>
        <xdr:cNvPr id="255" name="衛生費該当値テキスト"/>
        <xdr:cNvSpPr txBox="1"/>
      </xdr:nvSpPr>
      <xdr:spPr>
        <a:xfrm>
          <a:off x="4686300" y="1653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43,004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101865</xdr:rowOff>
    </xdr:from>
    <xdr:to>
      <xdr:col>5</xdr:col>
      <xdr:colOff>409575</xdr:colOff>
      <xdr:row>97</xdr:row>
      <xdr:rowOff>32015</xdr:rowOff>
    </xdr:to>
    <xdr:sp macro="" textlink="">
      <xdr:nvSpPr>
        <xdr:cNvPr id="256" name="円/楕円 255"/>
        <xdr:cNvSpPr/>
      </xdr:nvSpPr>
      <xdr:spPr>
        <a:xfrm>
          <a:off x="3746500" y="1656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23142</xdr:rowOff>
    </xdr:from>
    <xdr:ext cx="534377" cy="259045"/>
    <xdr:sp macro="" textlink="">
      <xdr:nvSpPr>
        <xdr:cNvPr id="257" name="テキスト ボックス 256"/>
        <xdr:cNvSpPr txBox="1"/>
      </xdr:nvSpPr>
      <xdr:spPr>
        <a:xfrm>
          <a:off x="3530111" y="166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116560</xdr:rowOff>
    </xdr:from>
    <xdr:to>
      <xdr:col>4</xdr:col>
      <xdr:colOff>206375</xdr:colOff>
      <xdr:row>97</xdr:row>
      <xdr:rowOff>46710</xdr:rowOff>
    </xdr:to>
    <xdr:sp macro="" textlink="">
      <xdr:nvSpPr>
        <xdr:cNvPr id="258" name="円/楕円 257"/>
        <xdr:cNvSpPr/>
      </xdr:nvSpPr>
      <xdr:spPr>
        <a:xfrm>
          <a:off x="2857500" y="165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37837</xdr:rowOff>
    </xdr:from>
    <xdr:ext cx="534377" cy="259045"/>
    <xdr:sp macro="" textlink="">
      <xdr:nvSpPr>
        <xdr:cNvPr id="259" name="テキスト ボックス 258"/>
        <xdr:cNvSpPr txBox="1"/>
      </xdr:nvSpPr>
      <xdr:spPr>
        <a:xfrm>
          <a:off x="2641111" y="1666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141108</xdr:rowOff>
    </xdr:from>
    <xdr:to>
      <xdr:col>3</xdr:col>
      <xdr:colOff>3175</xdr:colOff>
      <xdr:row>97</xdr:row>
      <xdr:rowOff>71258</xdr:rowOff>
    </xdr:to>
    <xdr:sp macro="" textlink="">
      <xdr:nvSpPr>
        <xdr:cNvPr id="260" name="円/楕円 259"/>
        <xdr:cNvSpPr/>
      </xdr:nvSpPr>
      <xdr:spPr>
        <a:xfrm>
          <a:off x="1968500" y="166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62385</xdr:rowOff>
    </xdr:from>
    <xdr:ext cx="534377" cy="259045"/>
    <xdr:sp macro="" textlink="">
      <xdr:nvSpPr>
        <xdr:cNvPr id="261" name="テキスト ボックス 260"/>
        <xdr:cNvSpPr txBox="1"/>
      </xdr:nvSpPr>
      <xdr:spPr>
        <a:xfrm>
          <a:off x="1752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143046</xdr:rowOff>
    </xdr:from>
    <xdr:to>
      <xdr:col>1</xdr:col>
      <xdr:colOff>485775</xdr:colOff>
      <xdr:row>97</xdr:row>
      <xdr:rowOff>73196</xdr:rowOff>
    </xdr:to>
    <xdr:sp macro="" textlink="">
      <xdr:nvSpPr>
        <xdr:cNvPr id="262" name="円/楕円 261"/>
        <xdr:cNvSpPr/>
      </xdr:nvSpPr>
      <xdr:spPr>
        <a:xfrm>
          <a:off x="1079500" y="166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64323</xdr:rowOff>
    </xdr:from>
    <xdr:ext cx="534377" cy="259045"/>
    <xdr:sp macro="" textlink="">
      <xdr:nvSpPr>
        <xdr:cNvPr id="263" name="テキスト ボックス 262"/>
        <xdr:cNvSpPr txBox="1"/>
      </xdr:nvSpPr>
      <xdr:spPr>
        <a:xfrm>
          <a:off x="863111" y="166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33401</xdr:rowOff>
    </xdr:from>
    <xdr:to>
      <xdr:col>15</xdr:col>
      <xdr:colOff>180975</xdr:colOff>
      <xdr:row>39</xdr:row>
      <xdr:rowOff>33401</xdr:rowOff>
    </xdr:to>
    <xdr:cxnSp macro="">
      <xdr:nvCxnSpPr>
        <xdr:cNvPr id="292" name="直線コネクタ 291"/>
        <xdr:cNvCxnSpPr/>
      </xdr:nvCxnSpPr>
      <xdr:spPr>
        <a:xfrm>
          <a:off x="9639300" y="6719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33401</xdr:rowOff>
    </xdr:from>
    <xdr:to>
      <xdr:col>14</xdr:col>
      <xdr:colOff>28575</xdr:colOff>
      <xdr:row>39</xdr:row>
      <xdr:rowOff>33528</xdr:rowOff>
    </xdr:to>
    <xdr:cxnSp macro="">
      <xdr:nvCxnSpPr>
        <xdr:cNvPr id="295" name="直線コネクタ 294"/>
        <xdr:cNvCxnSpPr/>
      </xdr:nvCxnSpPr>
      <xdr:spPr>
        <a:xfrm flipV="1">
          <a:off x="8750300" y="671995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33528</xdr:rowOff>
    </xdr:from>
    <xdr:to>
      <xdr:col>12</xdr:col>
      <xdr:colOff>511175</xdr:colOff>
      <xdr:row>39</xdr:row>
      <xdr:rowOff>33528</xdr:rowOff>
    </xdr:to>
    <xdr:cxnSp macro="">
      <xdr:nvCxnSpPr>
        <xdr:cNvPr id="298" name="直線コネクタ 297"/>
        <xdr:cNvCxnSpPr/>
      </xdr:nvCxnSpPr>
      <xdr:spPr>
        <a:xfrm>
          <a:off x="7861300" y="6720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33401</xdr:rowOff>
    </xdr:from>
    <xdr:to>
      <xdr:col>11</xdr:col>
      <xdr:colOff>307975</xdr:colOff>
      <xdr:row>39</xdr:row>
      <xdr:rowOff>33528</xdr:rowOff>
    </xdr:to>
    <xdr:cxnSp macro="">
      <xdr:nvCxnSpPr>
        <xdr:cNvPr id="301" name="直線コネクタ 300"/>
        <xdr:cNvCxnSpPr/>
      </xdr:nvCxnSpPr>
      <xdr:spPr>
        <a:xfrm>
          <a:off x="6972300" y="671995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154051</xdr:rowOff>
    </xdr:from>
    <xdr:to>
      <xdr:col>15</xdr:col>
      <xdr:colOff>231775</xdr:colOff>
      <xdr:row>39</xdr:row>
      <xdr:rowOff>84201</xdr:rowOff>
    </xdr:to>
    <xdr:sp macro="" textlink="">
      <xdr:nvSpPr>
        <xdr:cNvPr id="311" name="円/楕円 310"/>
        <xdr:cNvSpPr/>
      </xdr:nvSpPr>
      <xdr:spPr>
        <a:xfrm>
          <a:off x="10426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68978</xdr:rowOff>
    </xdr:from>
    <xdr:ext cx="313932" cy="259045"/>
    <xdr:sp macro="" textlink="">
      <xdr:nvSpPr>
        <xdr:cNvPr id="312" name="労働費該当値テキスト"/>
        <xdr:cNvSpPr txBox="1"/>
      </xdr:nvSpPr>
      <xdr:spPr>
        <a:xfrm>
          <a:off x="10528300" y="6584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154051</xdr:rowOff>
    </xdr:from>
    <xdr:to>
      <xdr:col>14</xdr:col>
      <xdr:colOff>79375</xdr:colOff>
      <xdr:row>39</xdr:row>
      <xdr:rowOff>84201</xdr:rowOff>
    </xdr:to>
    <xdr:sp macro="" textlink="">
      <xdr:nvSpPr>
        <xdr:cNvPr id="313" name="円/楕円 312"/>
        <xdr:cNvSpPr/>
      </xdr:nvSpPr>
      <xdr:spPr>
        <a:xfrm>
          <a:off x="9588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75328</xdr:rowOff>
    </xdr:from>
    <xdr:ext cx="313932" cy="259045"/>
    <xdr:sp macro="" textlink="">
      <xdr:nvSpPr>
        <xdr:cNvPr id="314" name="テキスト ボックス 313"/>
        <xdr:cNvSpPr txBox="1"/>
      </xdr:nvSpPr>
      <xdr:spPr>
        <a:xfrm>
          <a:off x="9482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154178</xdr:rowOff>
    </xdr:from>
    <xdr:to>
      <xdr:col>12</xdr:col>
      <xdr:colOff>561975</xdr:colOff>
      <xdr:row>39</xdr:row>
      <xdr:rowOff>84328</xdr:rowOff>
    </xdr:to>
    <xdr:sp macro="" textlink="">
      <xdr:nvSpPr>
        <xdr:cNvPr id="315" name="円/楕円 314"/>
        <xdr:cNvSpPr/>
      </xdr:nvSpPr>
      <xdr:spPr>
        <a:xfrm>
          <a:off x="8699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75455</xdr:rowOff>
    </xdr:from>
    <xdr:ext cx="313932" cy="259045"/>
    <xdr:sp macro="" textlink="">
      <xdr:nvSpPr>
        <xdr:cNvPr id="316" name="テキスト ボックス 315"/>
        <xdr:cNvSpPr txBox="1"/>
      </xdr:nvSpPr>
      <xdr:spPr>
        <a:xfrm>
          <a:off x="8593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154178</xdr:rowOff>
    </xdr:from>
    <xdr:to>
      <xdr:col>11</xdr:col>
      <xdr:colOff>358775</xdr:colOff>
      <xdr:row>39</xdr:row>
      <xdr:rowOff>84328</xdr:rowOff>
    </xdr:to>
    <xdr:sp macro="" textlink="">
      <xdr:nvSpPr>
        <xdr:cNvPr id="317" name="円/楕円 316"/>
        <xdr:cNvSpPr/>
      </xdr:nvSpPr>
      <xdr:spPr>
        <a:xfrm>
          <a:off x="7810500" y="66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75455</xdr:rowOff>
    </xdr:from>
    <xdr:ext cx="313932" cy="259045"/>
    <xdr:sp macro="" textlink="">
      <xdr:nvSpPr>
        <xdr:cNvPr id="318" name="テキスト ボックス 317"/>
        <xdr:cNvSpPr txBox="1"/>
      </xdr:nvSpPr>
      <xdr:spPr>
        <a:xfrm>
          <a:off x="7704333" y="6762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154051</xdr:rowOff>
    </xdr:from>
    <xdr:to>
      <xdr:col>10</xdr:col>
      <xdr:colOff>155575</xdr:colOff>
      <xdr:row>39</xdr:row>
      <xdr:rowOff>84201</xdr:rowOff>
    </xdr:to>
    <xdr:sp macro="" textlink="">
      <xdr:nvSpPr>
        <xdr:cNvPr id="319" name="円/楕円 318"/>
        <xdr:cNvSpPr/>
      </xdr:nvSpPr>
      <xdr:spPr>
        <a:xfrm>
          <a:off x="6921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75328</xdr:rowOff>
    </xdr:from>
    <xdr:ext cx="313932" cy="259045"/>
    <xdr:sp macro="" textlink="">
      <xdr:nvSpPr>
        <xdr:cNvPr id="320" name="テキスト ボックス 319"/>
        <xdr:cNvSpPr txBox="1"/>
      </xdr:nvSpPr>
      <xdr:spPr>
        <a:xfrm>
          <a:off x="6815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9956</xdr:rowOff>
    </xdr:from>
    <xdr:to>
      <xdr:col>15</xdr:col>
      <xdr:colOff>180975</xdr:colOff>
      <xdr:row>57</xdr:row>
      <xdr:rowOff>44300</xdr:rowOff>
    </xdr:to>
    <xdr:cxnSp macro="">
      <xdr:nvCxnSpPr>
        <xdr:cNvPr id="347" name="直線コネクタ 346"/>
        <xdr:cNvCxnSpPr/>
      </xdr:nvCxnSpPr>
      <xdr:spPr>
        <a:xfrm flipV="1">
          <a:off x="9639300" y="9782606"/>
          <a:ext cx="8382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44300</xdr:rowOff>
    </xdr:from>
    <xdr:to>
      <xdr:col>14</xdr:col>
      <xdr:colOff>28575</xdr:colOff>
      <xdr:row>57</xdr:row>
      <xdr:rowOff>82742</xdr:rowOff>
    </xdr:to>
    <xdr:cxnSp macro="">
      <xdr:nvCxnSpPr>
        <xdr:cNvPr id="350" name="直線コネクタ 349"/>
        <xdr:cNvCxnSpPr/>
      </xdr:nvCxnSpPr>
      <xdr:spPr>
        <a:xfrm flipV="1">
          <a:off x="8750300" y="9816950"/>
          <a:ext cx="889000" cy="3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82742</xdr:rowOff>
    </xdr:from>
    <xdr:to>
      <xdr:col>12</xdr:col>
      <xdr:colOff>511175</xdr:colOff>
      <xdr:row>57</xdr:row>
      <xdr:rowOff>103746</xdr:rowOff>
    </xdr:to>
    <xdr:cxnSp macro="">
      <xdr:nvCxnSpPr>
        <xdr:cNvPr id="353" name="直線コネクタ 352"/>
        <xdr:cNvCxnSpPr/>
      </xdr:nvCxnSpPr>
      <xdr:spPr>
        <a:xfrm flipV="1">
          <a:off x="7861300" y="9855392"/>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83492</xdr:rowOff>
    </xdr:from>
    <xdr:to>
      <xdr:col>11</xdr:col>
      <xdr:colOff>307975</xdr:colOff>
      <xdr:row>57</xdr:row>
      <xdr:rowOff>103746</xdr:rowOff>
    </xdr:to>
    <xdr:cxnSp macro="">
      <xdr:nvCxnSpPr>
        <xdr:cNvPr id="356" name="直線コネクタ 355"/>
        <xdr:cNvCxnSpPr/>
      </xdr:nvCxnSpPr>
      <xdr:spPr>
        <a:xfrm>
          <a:off x="6972300" y="9856142"/>
          <a:ext cx="8890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130606</xdr:rowOff>
    </xdr:from>
    <xdr:to>
      <xdr:col>15</xdr:col>
      <xdr:colOff>231775</xdr:colOff>
      <xdr:row>57</xdr:row>
      <xdr:rowOff>60756</xdr:rowOff>
    </xdr:to>
    <xdr:sp macro="" textlink="">
      <xdr:nvSpPr>
        <xdr:cNvPr id="366" name="円/楕円 365"/>
        <xdr:cNvSpPr/>
      </xdr:nvSpPr>
      <xdr:spPr>
        <a:xfrm>
          <a:off x="10426700" y="97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153483</xdr:rowOff>
    </xdr:from>
    <xdr:ext cx="534377" cy="259045"/>
    <xdr:sp macro="" textlink="">
      <xdr:nvSpPr>
        <xdr:cNvPr id="367" name="農林水産業費該当値テキスト"/>
        <xdr:cNvSpPr txBox="1"/>
      </xdr:nvSpPr>
      <xdr:spPr>
        <a:xfrm>
          <a:off x="10528300" y="95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164950</xdr:rowOff>
    </xdr:from>
    <xdr:to>
      <xdr:col>14</xdr:col>
      <xdr:colOff>79375</xdr:colOff>
      <xdr:row>57</xdr:row>
      <xdr:rowOff>95100</xdr:rowOff>
    </xdr:to>
    <xdr:sp macro="" textlink="">
      <xdr:nvSpPr>
        <xdr:cNvPr id="368" name="円/楕円 367"/>
        <xdr:cNvSpPr/>
      </xdr:nvSpPr>
      <xdr:spPr>
        <a:xfrm>
          <a:off x="9588500" y="976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111627</xdr:rowOff>
    </xdr:from>
    <xdr:ext cx="534377" cy="259045"/>
    <xdr:sp macro="" textlink="">
      <xdr:nvSpPr>
        <xdr:cNvPr id="369" name="テキスト ボックス 368"/>
        <xdr:cNvSpPr txBox="1"/>
      </xdr:nvSpPr>
      <xdr:spPr>
        <a:xfrm>
          <a:off x="9372111" y="95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31942</xdr:rowOff>
    </xdr:from>
    <xdr:to>
      <xdr:col>12</xdr:col>
      <xdr:colOff>561975</xdr:colOff>
      <xdr:row>57</xdr:row>
      <xdr:rowOff>133542</xdr:rowOff>
    </xdr:to>
    <xdr:sp macro="" textlink="">
      <xdr:nvSpPr>
        <xdr:cNvPr id="370" name="円/楕円 369"/>
        <xdr:cNvSpPr/>
      </xdr:nvSpPr>
      <xdr:spPr>
        <a:xfrm>
          <a:off x="8699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124669</xdr:rowOff>
    </xdr:from>
    <xdr:ext cx="534377" cy="259045"/>
    <xdr:sp macro="" textlink="">
      <xdr:nvSpPr>
        <xdr:cNvPr id="371" name="テキスト ボックス 370"/>
        <xdr:cNvSpPr txBox="1"/>
      </xdr:nvSpPr>
      <xdr:spPr>
        <a:xfrm>
          <a:off x="8483111" y="9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52946</xdr:rowOff>
    </xdr:from>
    <xdr:to>
      <xdr:col>11</xdr:col>
      <xdr:colOff>358775</xdr:colOff>
      <xdr:row>57</xdr:row>
      <xdr:rowOff>154546</xdr:rowOff>
    </xdr:to>
    <xdr:sp macro="" textlink="">
      <xdr:nvSpPr>
        <xdr:cNvPr id="372" name="円/楕円 371"/>
        <xdr:cNvSpPr/>
      </xdr:nvSpPr>
      <xdr:spPr>
        <a:xfrm>
          <a:off x="7810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145673</xdr:rowOff>
    </xdr:from>
    <xdr:ext cx="534377" cy="259045"/>
    <xdr:sp macro="" textlink="">
      <xdr:nvSpPr>
        <xdr:cNvPr id="373" name="テキスト ボックス 372"/>
        <xdr:cNvSpPr txBox="1"/>
      </xdr:nvSpPr>
      <xdr:spPr>
        <a:xfrm>
          <a:off x="7594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32692</xdr:rowOff>
    </xdr:from>
    <xdr:to>
      <xdr:col>10</xdr:col>
      <xdr:colOff>155575</xdr:colOff>
      <xdr:row>57</xdr:row>
      <xdr:rowOff>134292</xdr:rowOff>
    </xdr:to>
    <xdr:sp macro="" textlink="">
      <xdr:nvSpPr>
        <xdr:cNvPr id="374" name="円/楕円 373"/>
        <xdr:cNvSpPr/>
      </xdr:nvSpPr>
      <xdr:spPr>
        <a:xfrm>
          <a:off x="6921500" y="98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150819</xdr:rowOff>
    </xdr:from>
    <xdr:ext cx="534377" cy="259045"/>
    <xdr:sp macro="" textlink="">
      <xdr:nvSpPr>
        <xdr:cNvPr id="375" name="テキスト ボックス 374"/>
        <xdr:cNvSpPr txBox="1"/>
      </xdr:nvSpPr>
      <xdr:spPr>
        <a:xfrm>
          <a:off x="6705111" y="95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144729</xdr:rowOff>
    </xdr:from>
    <xdr:to>
      <xdr:col>15</xdr:col>
      <xdr:colOff>180975</xdr:colOff>
      <xdr:row>78</xdr:row>
      <xdr:rowOff>165058</xdr:rowOff>
    </xdr:to>
    <xdr:cxnSp macro="">
      <xdr:nvCxnSpPr>
        <xdr:cNvPr id="406" name="直線コネクタ 405"/>
        <xdr:cNvCxnSpPr/>
      </xdr:nvCxnSpPr>
      <xdr:spPr>
        <a:xfrm flipV="1">
          <a:off x="9639300" y="13517829"/>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151620</xdr:rowOff>
    </xdr:from>
    <xdr:to>
      <xdr:col>14</xdr:col>
      <xdr:colOff>28575</xdr:colOff>
      <xdr:row>78</xdr:row>
      <xdr:rowOff>165058</xdr:rowOff>
    </xdr:to>
    <xdr:cxnSp macro="">
      <xdr:nvCxnSpPr>
        <xdr:cNvPr id="409" name="直線コネクタ 408"/>
        <xdr:cNvCxnSpPr/>
      </xdr:nvCxnSpPr>
      <xdr:spPr>
        <a:xfrm>
          <a:off x="8750300" y="13524720"/>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148893</xdr:rowOff>
    </xdr:from>
    <xdr:to>
      <xdr:col>12</xdr:col>
      <xdr:colOff>511175</xdr:colOff>
      <xdr:row>78</xdr:row>
      <xdr:rowOff>151620</xdr:rowOff>
    </xdr:to>
    <xdr:cxnSp macro="">
      <xdr:nvCxnSpPr>
        <xdr:cNvPr id="412" name="直線コネクタ 411"/>
        <xdr:cNvCxnSpPr/>
      </xdr:nvCxnSpPr>
      <xdr:spPr>
        <a:xfrm>
          <a:off x="7861300" y="13521993"/>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131339</xdr:rowOff>
    </xdr:from>
    <xdr:to>
      <xdr:col>11</xdr:col>
      <xdr:colOff>307975</xdr:colOff>
      <xdr:row>78</xdr:row>
      <xdr:rowOff>148893</xdr:rowOff>
    </xdr:to>
    <xdr:cxnSp macro="">
      <xdr:nvCxnSpPr>
        <xdr:cNvPr id="415" name="直線コネクタ 414"/>
        <xdr:cNvCxnSpPr/>
      </xdr:nvCxnSpPr>
      <xdr:spPr>
        <a:xfrm>
          <a:off x="6972300" y="13504439"/>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93929</xdr:rowOff>
    </xdr:from>
    <xdr:to>
      <xdr:col>15</xdr:col>
      <xdr:colOff>231775</xdr:colOff>
      <xdr:row>79</xdr:row>
      <xdr:rowOff>24079</xdr:rowOff>
    </xdr:to>
    <xdr:sp macro="" textlink="">
      <xdr:nvSpPr>
        <xdr:cNvPr id="425" name="円/楕円 424"/>
        <xdr:cNvSpPr/>
      </xdr:nvSpPr>
      <xdr:spPr>
        <a:xfrm>
          <a:off x="10426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8856</xdr:rowOff>
    </xdr:from>
    <xdr:ext cx="469744" cy="259045"/>
    <xdr:sp macro="" textlink="">
      <xdr:nvSpPr>
        <xdr:cNvPr id="426" name="商工費該当値テキスト"/>
        <xdr:cNvSpPr txBox="1"/>
      </xdr:nvSpPr>
      <xdr:spPr>
        <a:xfrm>
          <a:off x="10528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114258</xdr:rowOff>
    </xdr:from>
    <xdr:to>
      <xdr:col>14</xdr:col>
      <xdr:colOff>79375</xdr:colOff>
      <xdr:row>79</xdr:row>
      <xdr:rowOff>44408</xdr:rowOff>
    </xdr:to>
    <xdr:sp macro="" textlink="">
      <xdr:nvSpPr>
        <xdr:cNvPr id="427" name="円/楕円 426"/>
        <xdr:cNvSpPr/>
      </xdr:nvSpPr>
      <xdr:spPr>
        <a:xfrm>
          <a:off x="9588500" y="1348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35535</xdr:rowOff>
    </xdr:from>
    <xdr:ext cx="469744" cy="259045"/>
    <xdr:sp macro="" textlink="">
      <xdr:nvSpPr>
        <xdr:cNvPr id="428" name="テキスト ボックス 427"/>
        <xdr:cNvSpPr txBox="1"/>
      </xdr:nvSpPr>
      <xdr:spPr>
        <a:xfrm>
          <a:off x="9404427" y="1358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100820</xdr:rowOff>
    </xdr:from>
    <xdr:to>
      <xdr:col>12</xdr:col>
      <xdr:colOff>561975</xdr:colOff>
      <xdr:row>79</xdr:row>
      <xdr:rowOff>30970</xdr:rowOff>
    </xdr:to>
    <xdr:sp macro="" textlink="">
      <xdr:nvSpPr>
        <xdr:cNvPr id="429" name="円/楕円 428"/>
        <xdr:cNvSpPr/>
      </xdr:nvSpPr>
      <xdr:spPr>
        <a:xfrm>
          <a:off x="8699500" y="13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22097</xdr:rowOff>
    </xdr:from>
    <xdr:ext cx="469744" cy="259045"/>
    <xdr:sp macro="" textlink="">
      <xdr:nvSpPr>
        <xdr:cNvPr id="430" name="テキスト ボックス 429"/>
        <xdr:cNvSpPr txBox="1"/>
      </xdr:nvSpPr>
      <xdr:spPr>
        <a:xfrm>
          <a:off x="8515427" y="135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98093</xdr:rowOff>
    </xdr:from>
    <xdr:to>
      <xdr:col>11</xdr:col>
      <xdr:colOff>358775</xdr:colOff>
      <xdr:row>79</xdr:row>
      <xdr:rowOff>28243</xdr:rowOff>
    </xdr:to>
    <xdr:sp macro="" textlink="">
      <xdr:nvSpPr>
        <xdr:cNvPr id="431" name="円/楕円 430"/>
        <xdr:cNvSpPr/>
      </xdr:nvSpPr>
      <xdr:spPr>
        <a:xfrm>
          <a:off x="7810500" y="134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19370</xdr:rowOff>
    </xdr:from>
    <xdr:ext cx="469744" cy="259045"/>
    <xdr:sp macro="" textlink="">
      <xdr:nvSpPr>
        <xdr:cNvPr id="432" name="テキスト ボックス 431"/>
        <xdr:cNvSpPr txBox="1"/>
      </xdr:nvSpPr>
      <xdr:spPr>
        <a:xfrm>
          <a:off x="7626427" y="135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80539</xdr:rowOff>
    </xdr:from>
    <xdr:to>
      <xdr:col>10</xdr:col>
      <xdr:colOff>155575</xdr:colOff>
      <xdr:row>79</xdr:row>
      <xdr:rowOff>10689</xdr:rowOff>
    </xdr:to>
    <xdr:sp macro="" textlink="">
      <xdr:nvSpPr>
        <xdr:cNvPr id="433" name="円/楕円 432"/>
        <xdr:cNvSpPr/>
      </xdr:nvSpPr>
      <xdr:spPr>
        <a:xfrm>
          <a:off x="6921500" y="134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1816</xdr:rowOff>
    </xdr:from>
    <xdr:ext cx="469744" cy="259045"/>
    <xdr:sp macro="" textlink="">
      <xdr:nvSpPr>
        <xdr:cNvPr id="434" name="テキスト ボックス 433"/>
        <xdr:cNvSpPr txBox="1"/>
      </xdr:nvSpPr>
      <xdr:spPr>
        <a:xfrm>
          <a:off x="6737427" y="135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88776</xdr:rowOff>
    </xdr:from>
    <xdr:to>
      <xdr:col>15</xdr:col>
      <xdr:colOff>180975</xdr:colOff>
      <xdr:row>98</xdr:row>
      <xdr:rowOff>100647</xdr:rowOff>
    </xdr:to>
    <xdr:cxnSp macro="">
      <xdr:nvCxnSpPr>
        <xdr:cNvPr id="461" name="直線コネクタ 460"/>
        <xdr:cNvCxnSpPr/>
      </xdr:nvCxnSpPr>
      <xdr:spPr>
        <a:xfrm>
          <a:off x="9639300" y="16890876"/>
          <a:ext cx="8382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87926</xdr:rowOff>
    </xdr:from>
    <xdr:to>
      <xdr:col>14</xdr:col>
      <xdr:colOff>28575</xdr:colOff>
      <xdr:row>98</xdr:row>
      <xdr:rowOff>88776</xdr:rowOff>
    </xdr:to>
    <xdr:cxnSp macro="">
      <xdr:nvCxnSpPr>
        <xdr:cNvPr id="464" name="直線コネクタ 463"/>
        <xdr:cNvCxnSpPr/>
      </xdr:nvCxnSpPr>
      <xdr:spPr>
        <a:xfrm>
          <a:off x="8750300" y="16890026"/>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87926</xdr:rowOff>
    </xdr:from>
    <xdr:to>
      <xdr:col>12</xdr:col>
      <xdr:colOff>511175</xdr:colOff>
      <xdr:row>98</xdr:row>
      <xdr:rowOff>97929</xdr:rowOff>
    </xdr:to>
    <xdr:cxnSp macro="">
      <xdr:nvCxnSpPr>
        <xdr:cNvPr id="467" name="直線コネクタ 466"/>
        <xdr:cNvCxnSpPr/>
      </xdr:nvCxnSpPr>
      <xdr:spPr>
        <a:xfrm flipV="1">
          <a:off x="7861300" y="16890026"/>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97929</xdr:rowOff>
    </xdr:from>
    <xdr:to>
      <xdr:col>11</xdr:col>
      <xdr:colOff>307975</xdr:colOff>
      <xdr:row>98</xdr:row>
      <xdr:rowOff>103406</xdr:rowOff>
    </xdr:to>
    <xdr:cxnSp macro="">
      <xdr:nvCxnSpPr>
        <xdr:cNvPr id="470" name="直線コネクタ 469"/>
        <xdr:cNvCxnSpPr/>
      </xdr:nvCxnSpPr>
      <xdr:spPr>
        <a:xfrm flipV="1">
          <a:off x="6972300" y="16900029"/>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49847</xdr:rowOff>
    </xdr:from>
    <xdr:to>
      <xdr:col>15</xdr:col>
      <xdr:colOff>231775</xdr:colOff>
      <xdr:row>98</xdr:row>
      <xdr:rowOff>151447</xdr:rowOff>
    </xdr:to>
    <xdr:sp macro="" textlink="">
      <xdr:nvSpPr>
        <xdr:cNvPr id="480" name="円/楕円 479"/>
        <xdr:cNvSpPr/>
      </xdr:nvSpPr>
      <xdr:spPr>
        <a:xfrm>
          <a:off x="10426700" y="168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37976</xdr:rowOff>
    </xdr:from>
    <xdr:to>
      <xdr:col>14</xdr:col>
      <xdr:colOff>79375</xdr:colOff>
      <xdr:row>98</xdr:row>
      <xdr:rowOff>139576</xdr:rowOff>
    </xdr:to>
    <xdr:sp macro="" textlink="">
      <xdr:nvSpPr>
        <xdr:cNvPr id="482" name="円/楕円 481"/>
        <xdr:cNvSpPr/>
      </xdr:nvSpPr>
      <xdr:spPr>
        <a:xfrm>
          <a:off x="9588500" y="1684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130703</xdr:rowOff>
    </xdr:from>
    <xdr:ext cx="534377" cy="259045"/>
    <xdr:sp macro="" textlink="">
      <xdr:nvSpPr>
        <xdr:cNvPr id="483" name="テキスト ボックス 482"/>
        <xdr:cNvSpPr txBox="1"/>
      </xdr:nvSpPr>
      <xdr:spPr>
        <a:xfrm>
          <a:off x="9372111" y="169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37126</xdr:rowOff>
    </xdr:from>
    <xdr:to>
      <xdr:col>12</xdr:col>
      <xdr:colOff>561975</xdr:colOff>
      <xdr:row>98</xdr:row>
      <xdr:rowOff>138726</xdr:rowOff>
    </xdr:to>
    <xdr:sp macro="" textlink="">
      <xdr:nvSpPr>
        <xdr:cNvPr id="484" name="円/楕円 483"/>
        <xdr:cNvSpPr/>
      </xdr:nvSpPr>
      <xdr:spPr>
        <a:xfrm>
          <a:off x="8699500" y="168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129853</xdr:rowOff>
    </xdr:from>
    <xdr:ext cx="534377" cy="259045"/>
    <xdr:sp macro="" textlink="">
      <xdr:nvSpPr>
        <xdr:cNvPr id="485" name="テキスト ボックス 484"/>
        <xdr:cNvSpPr txBox="1"/>
      </xdr:nvSpPr>
      <xdr:spPr>
        <a:xfrm>
          <a:off x="8483111" y="169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47129</xdr:rowOff>
    </xdr:from>
    <xdr:to>
      <xdr:col>11</xdr:col>
      <xdr:colOff>358775</xdr:colOff>
      <xdr:row>98</xdr:row>
      <xdr:rowOff>148729</xdr:rowOff>
    </xdr:to>
    <xdr:sp macro="" textlink="">
      <xdr:nvSpPr>
        <xdr:cNvPr id="486" name="円/楕円 485"/>
        <xdr:cNvSpPr/>
      </xdr:nvSpPr>
      <xdr:spPr>
        <a:xfrm>
          <a:off x="7810500" y="168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139856</xdr:rowOff>
    </xdr:from>
    <xdr:ext cx="534377" cy="259045"/>
    <xdr:sp macro="" textlink="">
      <xdr:nvSpPr>
        <xdr:cNvPr id="487" name="テキスト ボックス 486"/>
        <xdr:cNvSpPr txBox="1"/>
      </xdr:nvSpPr>
      <xdr:spPr>
        <a:xfrm>
          <a:off x="7594111" y="169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52606</xdr:rowOff>
    </xdr:from>
    <xdr:to>
      <xdr:col>10</xdr:col>
      <xdr:colOff>155575</xdr:colOff>
      <xdr:row>98</xdr:row>
      <xdr:rowOff>154206</xdr:rowOff>
    </xdr:to>
    <xdr:sp macro="" textlink="">
      <xdr:nvSpPr>
        <xdr:cNvPr id="488" name="円/楕円 487"/>
        <xdr:cNvSpPr/>
      </xdr:nvSpPr>
      <xdr:spPr>
        <a:xfrm>
          <a:off x="6921500" y="168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145333</xdr:rowOff>
    </xdr:from>
    <xdr:ext cx="534377" cy="259045"/>
    <xdr:sp macro="" textlink="">
      <xdr:nvSpPr>
        <xdr:cNvPr id="489" name="テキスト ボックス 488"/>
        <xdr:cNvSpPr txBox="1"/>
      </xdr:nvSpPr>
      <xdr:spPr>
        <a:xfrm>
          <a:off x="6705111" y="1694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151685</xdr:rowOff>
    </xdr:from>
    <xdr:to>
      <xdr:col>23</xdr:col>
      <xdr:colOff>517525</xdr:colOff>
      <xdr:row>37</xdr:row>
      <xdr:rowOff>153791</xdr:rowOff>
    </xdr:to>
    <xdr:cxnSp macro="">
      <xdr:nvCxnSpPr>
        <xdr:cNvPr id="520" name="直線コネクタ 519"/>
        <xdr:cNvCxnSpPr/>
      </xdr:nvCxnSpPr>
      <xdr:spPr>
        <a:xfrm>
          <a:off x="15481300" y="6495335"/>
          <a:ext cx="8382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51689</xdr:rowOff>
    </xdr:from>
    <xdr:to>
      <xdr:col>22</xdr:col>
      <xdr:colOff>365125</xdr:colOff>
      <xdr:row>37</xdr:row>
      <xdr:rowOff>151685</xdr:rowOff>
    </xdr:to>
    <xdr:cxnSp macro="">
      <xdr:nvCxnSpPr>
        <xdr:cNvPr id="523" name="直線コネクタ 522"/>
        <xdr:cNvCxnSpPr/>
      </xdr:nvCxnSpPr>
      <xdr:spPr>
        <a:xfrm>
          <a:off x="14592300" y="6395339"/>
          <a:ext cx="889000" cy="9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51689</xdr:rowOff>
    </xdr:from>
    <xdr:to>
      <xdr:col>21</xdr:col>
      <xdr:colOff>161925</xdr:colOff>
      <xdr:row>37</xdr:row>
      <xdr:rowOff>140304</xdr:rowOff>
    </xdr:to>
    <xdr:cxnSp macro="">
      <xdr:nvCxnSpPr>
        <xdr:cNvPr id="526" name="直線コネクタ 525"/>
        <xdr:cNvCxnSpPr/>
      </xdr:nvCxnSpPr>
      <xdr:spPr>
        <a:xfrm flipV="1">
          <a:off x="13703300" y="6395339"/>
          <a:ext cx="889000" cy="8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140304</xdr:rowOff>
    </xdr:from>
    <xdr:to>
      <xdr:col>19</xdr:col>
      <xdr:colOff>644525</xdr:colOff>
      <xdr:row>37</xdr:row>
      <xdr:rowOff>162642</xdr:rowOff>
    </xdr:to>
    <xdr:cxnSp macro="">
      <xdr:nvCxnSpPr>
        <xdr:cNvPr id="529" name="直線コネクタ 528"/>
        <xdr:cNvCxnSpPr/>
      </xdr:nvCxnSpPr>
      <xdr:spPr>
        <a:xfrm flipV="1">
          <a:off x="12814300" y="6483954"/>
          <a:ext cx="889000" cy="2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102991</xdr:rowOff>
    </xdr:from>
    <xdr:to>
      <xdr:col>23</xdr:col>
      <xdr:colOff>568325</xdr:colOff>
      <xdr:row>38</xdr:row>
      <xdr:rowOff>33141</xdr:rowOff>
    </xdr:to>
    <xdr:sp macro="" textlink="">
      <xdr:nvSpPr>
        <xdr:cNvPr id="539" name="円/楕円 538"/>
        <xdr:cNvSpPr/>
      </xdr:nvSpPr>
      <xdr:spPr>
        <a:xfrm>
          <a:off x="16268700" y="64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81418</xdr:rowOff>
    </xdr:from>
    <xdr:ext cx="534377" cy="259045"/>
    <xdr:sp macro="" textlink="">
      <xdr:nvSpPr>
        <xdr:cNvPr id="540" name="消防費該当値テキスト"/>
        <xdr:cNvSpPr txBox="1"/>
      </xdr:nvSpPr>
      <xdr:spPr>
        <a:xfrm>
          <a:off x="16370300" y="642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100885</xdr:rowOff>
    </xdr:from>
    <xdr:to>
      <xdr:col>22</xdr:col>
      <xdr:colOff>415925</xdr:colOff>
      <xdr:row>38</xdr:row>
      <xdr:rowOff>31035</xdr:rowOff>
    </xdr:to>
    <xdr:sp macro="" textlink="">
      <xdr:nvSpPr>
        <xdr:cNvPr id="541" name="円/楕円 540"/>
        <xdr:cNvSpPr/>
      </xdr:nvSpPr>
      <xdr:spPr>
        <a:xfrm>
          <a:off x="15430500" y="64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22162</xdr:rowOff>
    </xdr:from>
    <xdr:ext cx="534377" cy="259045"/>
    <xdr:sp macro="" textlink="">
      <xdr:nvSpPr>
        <xdr:cNvPr id="542" name="テキスト ボックス 541"/>
        <xdr:cNvSpPr txBox="1"/>
      </xdr:nvSpPr>
      <xdr:spPr>
        <a:xfrm>
          <a:off x="15214111" y="65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889</xdr:rowOff>
    </xdr:from>
    <xdr:to>
      <xdr:col>21</xdr:col>
      <xdr:colOff>212725</xdr:colOff>
      <xdr:row>37</xdr:row>
      <xdr:rowOff>102489</xdr:rowOff>
    </xdr:to>
    <xdr:sp macro="" textlink="">
      <xdr:nvSpPr>
        <xdr:cNvPr id="543" name="円/楕円 542"/>
        <xdr:cNvSpPr/>
      </xdr:nvSpPr>
      <xdr:spPr>
        <a:xfrm>
          <a:off x="14541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93616</xdr:rowOff>
    </xdr:from>
    <xdr:ext cx="534377" cy="259045"/>
    <xdr:sp macro="" textlink="">
      <xdr:nvSpPr>
        <xdr:cNvPr id="544" name="テキスト ボックス 543"/>
        <xdr:cNvSpPr txBox="1"/>
      </xdr:nvSpPr>
      <xdr:spPr>
        <a:xfrm>
          <a:off x="14325111"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89504</xdr:rowOff>
    </xdr:from>
    <xdr:to>
      <xdr:col>20</xdr:col>
      <xdr:colOff>9525</xdr:colOff>
      <xdr:row>38</xdr:row>
      <xdr:rowOff>19655</xdr:rowOff>
    </xdr:to>
    <xdr:sp macro="" textlink="">
      <xdr:nvSpPr>
        <xdr:cNvPr id="545" name="円/楕円 544"/>
        <xdr:cNvSpPr/>
      </xdr:nvSpPr>
      <xdr:spPr>
        <a:xfrm>
          <a:off x="13652500" y="64331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10781</xdr:rowOff>
    </xdr:from>
    <xdr:ext cx="534377" cy="259045"/>
    <xdr:sp macro="" textlink="">
      <xdr:nvSpPr>
        <xdr:cNvPr id="546" name="テキスト ボックス 545"/>
        <xdr:cNvSpPr txBox="1"/>
      </xdr:nvSpPr>
      <xdr:spPr>
        <a:xfrm>
          <a:off x="13436111" y="6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111842</xdr:rowOff>
    </xdr:from>
    <xdr:to>
      <xdr:col>18</xdr:col>
      <xdr:colOff>492125</xdr:colOff>
      <xdr:row>38</xdr:row>
      <xdr:rowOff>41991</xdr:rowOff>
    </xdr:to>
    <xdr:sp macro="" textlink="">
      <xdr:nvSpPr>
        <xdr:cNvPr id="547" name="円/楕円 546"/>
        <xdr:cNvSpPr/>
      </xdr:nvSpPr>
      <xdr:spPr>
        <a:xfrm>
          <a:off x="12763500" y="6455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33119</xdr:rowOff>
    </xdr:from>
    <xdr:ext cx="534377" cy="259045"/>
    <xdr:sp macro="" textlink="">
      <xdr:nvSpPr>
        <xdr:cNvPr id="548" name="テキスト ボックス 547"/>
        <xdr:cNvSpPr txBox="1"/>
      </xdr:nvSpPr>
      <xdr:spPr>
        <a:xfrm>
          <a:off x="12547111" y="65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156068</xdr:rowOff>
    </xdr:from>
    <xdr:to>
      <xdr:col>23</xdr:col>
      <xdr:colOff>517525</xdr:colOff>
      <xdr:row>56</xdr:row>
      <xdr:rowOff>96214</xdr:rowOff>
    </xdr:to>
    <xdr:cxnSp macro="">
      <xdr:nvCxnSpPr>
        <xdr:cNvPr id="579" name="直線コネクタ 578"/>
        <xdr:cNvCxnSpPr/>
      </xdr:nvCxnSpPr>
      <xdr:spPr>
        <a:xfrm>
          <a:off x="15481300" y="9585818"/>
          <a:ext cx="838200" cy="1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156068</xdr:rowOff>
    </xdr:from>
    <xdr:to>
      <xdr:col>22</xdr:col>
      <xdr:colOff>365125</xdr:colOff>
      <xdr:row>56</xdr:row>
      <xdr:rowOff>17216</xdr:rowOff>
    </xdr:to>
    <xdr:cxnSp macro="">
      <xdr:nvCxnSpPr>
        <xdr:cNvPr id="582" name="直線コネクタ 581"/>
        <xdr:cNvCxnSpPr/>
      </xdr:nvCxnSpPr>
      <xdr:spPr>
        <a:xfrm flipV="1">
          <a:off x="14592300" y="9585818"/>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17216</xdr:rowOff>
    </xdr:from>
    <xdr:to>
      <xdr:col>21</xdr:col>
      <xdr:colOff>161925</xdr:colOff>
      <xdr:row>56</xdr:row>
      <xdr:rowOff>32617</xdr:rowOff>
    </xdr:to>
    <xdr:cxnSp macro="">
      <xdr:nvCxnSpPr>
        <xdr:cNvPr id="585" name="直線コネクタ 584"/>
        <xdr:cNvCxnSpPr/>
      </xdr:nvCxnSpPr>
      <xdr:spPr>
        <a:xfrm flipV="1">
          <a:off x="13703300" y="9618416"/>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32617</xdr:rowOff>
    </xdr:from>
    <xdr:to>
      <xdr:col>19</xdr:col>
      <xdr:colOff>644525</xdr:colOff>
      <xdr:row>56</xdr:row>
      <xdr:rowOff>63282</xdr:rowOff>
    </xdr:to>
    <xdr:cxnSp macro="">
      <xdr:nvCxnSpPr>
        <xdr:cNvPr id="588" name="直線コネクタ 587"/>
        <xdr:cNvCxnSpPr/>
      </xdr:nvCxnSpPr>
      <xdr:spPr>
        <a:xfrm flipV="1">
          <a:off x="12814300" y="9633817"/>
          <a:ext cx="889000" cy="3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45414</xdr:rowOff>
    </xdr:from>
    <xdr:to>
      <xdr:col>23</xdr:col>
      <xdr:colOff>568325</xdr:colOff>
      <xdr:row>56</xdr:row>
      <xdr:rowOff>147014</xdr:rowOff>
    </xdr:to>
    <xdr:sp macro="" textlink="">
      <xdr:nvSpPr>
        <xdr:cNvPr id="598" name="円/楕円 597"/>
        <xdr:cNvSpPr/>
      </xdr:nvSpPr>
      <xdr:spPr>
        <a:xfrm>
          <a:off x="16268700" y="96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68291</xdr:rowOff>
    </xdr:from>
    <xdr:ext cx="534377" cy="259045"/>
    <xdr:sp macro="" textlink="">
      <xdr:nvSpPr>
        <xdr:cNvPr id="599" name="教育費該当値テキスト"/>
        <xdr:cNvSpPr txBox="1"/>
      </xdr:nvSpPr>
      <xdr:spPr>
        <a:xfrm>
          <a:off x="16370300" y="94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105268</xdr:rowOff>
    </xdr:from>
    <xdr:to>
      <xdr:col>22</xdr:col>
      <xdr:colOff>415925</xdr:colOff>
      <xdr:row>56</xdr:row>
      <xdr:rowOff>35418</xdr:rowOff>
    </xdr:to>
    <xdr:sp macro="" textlink="">
      <xdr:nvSpPr>
        <xdr:cNvPr id="600" name="円/楕円 599"/>
        <xdr:cNvSpPr/>
      </xdr:nvSpPr>
      <xdr:spPr>
        <a:xfrm>
          <a:off x="15430500" y="95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51945</xdr:rowOff>
    </xdr:from>
    <xdr:ext cx="534377" cy="259045"/>
    <xdr:sp macro="" textlink="">
      <xdr:nvSpPr>
        <xdr:cNvPr id="601" name="テキスト ボックス 600"/>
        <xdr:cNvSpPr txBox="1"/>
      </xdr:nvSpPr>
      <xdr:spPr>
        <a:xfrm>
          <a:off x="15214111" y="931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137866</xdr:rowOff>
    </xdr:from>
    <xdr:to>
      <xdr:col>21</xdr:col>
      <xdr:colOff>212725</xdr:colOff>
      <xdr:row>56</xdr:row>
      <xdr:rowOff>68016</xdr:rowOff>
    </xdr:to>
    <xdr:sp macro="" textlink="">
      <xdr:nvSpPr>
        <xdr:cNvPr id="602" name="円/楕円 601"/>
        <xdr:cNvSpPr/>
      </xdr:nvSpPr>
      <xdr:spPr>
        <a:xfrm>
          <a:off x="14541500" y="95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84543</xdr:rowOff>
    </xdr:from>
    <xdr:ext cx="534377" cy="259045"/>
    <xdr:sp macro="" textlink="">
      <xdr:nvSpPr>
        <xdr:cNvPr id="603" name="テキスト ボックス 602"/>
        <xdr:cNvSpPr txBox="1"/>
      </xdr:nvSpPr>
      <xdr:spPr>
        <a:xfrm>
          <a:off x="14325111" y="934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153267</xdr:rowOff>
    </xdr:from>
    <xdr:to>
      <xdr:col>20</xdr:col>
      <xdr:colOff>9525</xdr:colOff>
      <xdr:row>56</xdr:row>
      <xdr:rowOff>83417</xdr:rowOff>
    </xdr:to>
    <xdr:sp macro="" textlink="">
      <xdr:nvSpPr>
        <xdr:cNvPr id="604" name="円/楕円 603"/>
        <xdr:cNvSpPr/>
      </xdr:nvSpPr>
      <xdr:spPr>
        <a:xfrm>
          <a:off x="13652500" y="95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99944</xdr:rowOff>
    </xdr:from>
    <xdr:ext cx="534377" cy="259045"/>
    <xdr:sp macro="" textlink="">
      <xdr:nvSpPr>
        <xdr:cNvPr id="605" name="テキスト ボックス 604"/>
        <xdr:cNvSpPr txBox="1"/>
      </xdr:nvSpPr>
      <xdr:spPr>
        <a:xfrm>
          <a:off x="13436111" y="93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12482</xdr:rowOff>
    </xdr:from>
    <xdr:to>
      <xdr:col>18</xdr:col>
      <xdr:colOff>492125</xdr:colOff>
      <xdr:row>56</xdr:row>
      <xdr:rowOff>114082</xdr:rowOff>
    </xdr:to>
    <xdr:sp macro="" textlink="">
      <xdr:nvSpPr>
        <xdr:cNvPr id="606" name="円/楕円 605"/>
        <xdr:cNvSpPr/>
      </xdr:nvSpPr>
      <xdr:spPr>
        <a:xfrm>
          <a:off x="12763500" y="96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130609</xdr:rowOff>
    </xdr:from>
    <xdr:ext cx="534377" cy="259045"/>
    <xdr:sp macro="" textlink="">
      <xdr:nvSpPr>
        <xdr:cNvPr id="607" name="テキスト ボックス 606"/>
        <xdr:cNvSpPr txBox="1"/>
      </xdr:nvSpPr>
      <xdr:spPr>
        <a:xfrm>
          <a:off x="12547111" y="93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84,200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138731</xdr:rowOff>
    </xdr:from>
    <xdr:to>
      <xdr:col>23</xdr:col>
      <xdr:colOff>517525</xdr:colOff>
      <xdr:row>78</xdr:row>
      <xdr:rowOff>139343</xdr:rowOff>
    </xdr:to>
    <xdr:cxnSp macro="">
      <xdr:nvCxnSpPr>
        <xdr:cNvPr id="634" name="直線コネクタ 633"/>
        <xdr:cNvCxnSpPr/>
      </xdr:nvCxnSpPr>
      <xdr:spPr>
        <a:xfrm flipV="1">
          <a:off x="15481300" y="13511831"/>
          <a:ext cx="8382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137962</xdr:rowOff>
    </xdr:from>
    <xdr:to>
      <xdr:col>22</xdr:col>
      <xdr:colOff>365125</xdr:colOff>
      <xdr:row>78</xdr:row>
      <xdr:rowOff>139343</xdr:rowOff>
    </xdr:to>
    <xdr:cxnSp macro="">
      <xdr:nvCxnSpPr>
        <xdr:cNvPr id="637" name="直線コネクタ 636"/>
        <xdr:cNvCxnSpPr/>
      </xdr:nvCxnSpPr>
      <xdr:spPr>
        <a:xfrm>
          <a:off x="14592300" y="13511062"/>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137926</xdr:rowOff>
    </xdr:from>
    <xdr:to>
      <xdr:col>21</xdr:col>
      <xdr:colOff>161925</xdr:colOff>
      <xdr:row>78</xdr:row>
      <xdr:rowOff>137962</xdr:rowOff>
    </xdr:to>
    <xdr:cxnSp macro="">
      <xdr:nvCxnSpPr>
        <xdr:cNvPr id="640" name="直線コネクタ 639"/>
        <xdr:cNvCxnSpPr/>
      </xdr:nvCxnSpPr>
      <xdr:spPr>
        <a:xfrm>
          <a:off x="13703300" y="1351102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133130</xdr:rowOff>
    </xdr:from>
    <xdr:to>
      <xdr:col>19</xdr:col>
      <xdr:colOff>644525</xdr:colOff>
      <xdr:row>78</xdr:row>
      <xdr:rowOff>137926</xdr:rowOff>
    </xdr:to>
    <xdr:cxnSp macro="">
      <xdr:nvCxnSpPr>
        <xdr:cNvPr id="643" name="直線コネクタ 642"/>
        <xdr:cNvCxnSpPr/>
      </xdr:nvCxnSpPr>
      <xdr:spPr>
        <a:xfrm>
          <a:off x="12814300" y="13506230"/>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87931</xdr:rowOff>
    </xdr:from>
    <xdr:to>
      <xdr:col>23</xdr:col>
      <xdr:colOff>568325</xdr:colOff>
      <xdr:row>79</xdr:row>
      <xdr:rowOff>18081</xdr:rowOff>
    </xdr:to>
    <xdr:sp macro="" textlink="">
      <xdr:nvSpPr>
        <xdr:cNvPr id="653" name="円/楕円 652"/>
        <xdr:cNvSpPr/>
      </xdr:nvSpPr>
      <xdr:spPr>
        <a:xfrm>
          <a:off x="16268700" y="134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88543</xdr:rowOff>
    </xdr:from>
    <xdr:to>
      <xdr:col>22</xdr:col>
      <xdr:colOff>415925</xdr:colOff>
      <xdr:row>79</xdr:row>
      <xdr:rowOff>18693</xdr:rowOff>
    </xdr:to>
    <xdr:sp macro="" textlink="">
      <xdr:nvSpPr>
        <xdr:cNvPr id="655" name="円/楕円 654"/>
        <xdr:cNvSpPr/>
      </xdr:nvSpPr>
      <xdr:spPr>
        <a:xfrm>
          <a:off x="15430500" y="1346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9820</xdr:rowOff>
    </xdr:from>
    <xdr:ext cx="313932" cy="259045"/>
    <xdr:sp macro="" textlink="">
      <xdr:nvSpPr>
        <xdr:cNvPr id="656" name="テキスト ボックス 655"/>
        <xdr:cNvSpPr txBox="1"/>
      </xdr:nvSpPr>
      <xdr:spPr>
        <a:xfrm>
          <a:off x="15324333" y="13554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87162</xdr:rowOff>
    </xdr:from>
    <xdr:to>
      <xdr:col>21</xdr:col>
      <xdr:colOff>212725</xdr:colOff>
      <xdr:row>79</xdr:row>
      <xdr:rowOff>17312</xdr:rowOff>
    </xdr:to>
    <xdr:sp macro="" textlink="">
      <xdr:nvSpPr>
        <xdr:cNvPr id="657" name="円/楕円 656"/>
        <xdr:cNvSpPr/>
      </xdr:nvSpPr>
      <xdr:spPr>
        <a:xfrm>
          <a:off x="145415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8439</xdr:rowOff>
    </xdr:from>
    <xdr:ext cx="378565" cy="259045"/>
    <xdr:sp macro="" textlink="">
      <xdr:nvSpPr>
        <xdr:cNvPr id="658" name="テキスト ボックス 657"/>
        <xdr:cNvSpPr txBox="1"/>
      </xdr:nvSpPr>
      <xdr:spPr>
        <a:xfrm>
          <a:off x="14403017" y="1355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87126</xdr:rowOff>
    </xdr:from>
    <xdr:to>
      <xdr:col>20</xdr:col>
      <xdr:colOff>9525</xdr:colOff>
      <xdr:row>79</xdr:row>
      <xdr:rowOff>17276</xdr:rowOff>
    </xdr:to>
    <xdr:sp macro="" textlink="">
      <xdr:nvSpPr>
        <xdr:cNvPr id="659" name="円/楕円 658"/>
        <xdr:cNvSpPr/>
      </xdr:nvSpPr>
      <xdr:spPr>
        <a:xfrm>
          <a:off x="13652500" y="134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8403</xdr:rowOff>
    </xdr:from>
    <xdr:ext cx="378565" cy="259045"/>
    <xdr:sp macro="" textlink="">
      <xdr:nvSpPr>
        <xdr:cNvPr id="660" name="テキスト ボックス 659"/>
        <xdr:cNvSpPr txBox="1"/>
      </xdr:nvSpPr>
      <xdr:spPr>
        <a:xfrm>
          <a:off x="13514017" y="1355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82330</xdr:rowOff>
    </xdr:from>
    <xdr:to>
      <xdr:col>18</xdr:col>
      <xdr:colOff>492125</xdr:colOff>
      <xdr:row>79</xdr:row>
      <xdr:rowOff>12480</xdr:rowOff>
    </xdr:to>
    <xdr:sp macro="" textlink="">
      <xdr:nvSpPr>
        <xdr:cNvPr id="661" name="円/楕円 660"/>
        <xdr:cNvSpPr/>
      </xdr:nvSpPr>
      <xdr:spPr>
        <a:xfrm>
          <a:off x="12763500" y="1345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3607</xdr:rowOff>
    </xdr:from>
    <xdr:ext cx="469744" cy="259045"/>
    <xdr:sp macro="" textlink="">
      <xdr:nvSpPr>
        <xdr:cNvPr id="662" name="テキスト ボックス 661"/>
        <xdr:cNvSpPr txBox="1"/>
      </xdr:nvSpPr>
      <xdr:spPr>
        <a:xfrm>
          <a:off x="12579427" y="1354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94994</xdr:rowOff>
    </xdr:from>
    <xdr:to>
      <xdr:col>23</xdr:col>
      <xdr:colOff>517525</xdr:colOff>
      <xdr:row>98</xdr:row>
      <xdr:rowOff>101056</xdr:rowOff>
    </xdr:to>
    <xdr:cxnSp macro="">
      <xdr:nvCxnSpPr>
        <xdr:cNvPr id="691" name="直線コネクタ 690"/>
        <xdr:cNvCxnSpPr/>
      </xdr:nvCxnSpPr>
      <xdr:spPr>
        <a:xfrm flipV="1">
          <a:off x="15481300" y="16897094"/>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101056</xdr:rowOff>
    </xdr:from>
    <xdr:to>
      <xdr:col>22</xdr:col>
      <xdr:colOff>365125</xdr:colOff>
      <xdr:row>98</xdr:row>
      <xdr:rowOff>104153</xdr:rowOff>
    </xdr:to>
    <xdr:cxnSp macro="">
      <xdr:nvCxnSpPr>
        <xdr:cNvPr id="694" name="直線コネクタ 693"/>
        <xdr:cNvCxnSpPr/>
      </xdr:nvCxnSpPr>
      <xdr:spPr>
        <a:xfrm flipV="1">
          <a:off x="14592300" y="16903156"/>
          <a:ext cx="8890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102308</xdr:rowOff>
    </xdr:from>
    <xdr:to>
      <xdr:col>21</xdr:col>
      <xdr:colOff>161925</xdr:colOff>
      <xdr:row>98</xdr:row>
      <xdr:rowOff>104153</xdr:rowOff>
    </xdr:to>
    <xdr:cxnSp macro="">
      <xdr:nvCxnSpPr>
        <xdr:cNvPr id="697" name="直線コネクタ 696"/>
        <xdr:cNvCxnSpPr/>
      </xdr:nvCxnSpPr>
      <xdr:spPr>
        <a:xfrm>
          <a:off x="13703300" y="16904408"/>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99744</xdr:rowOff>
    </xdr:from>
    <xdr:to>
      <xdr:col>19</xdr:col>
      <xdr:colOff>644525</xdr:colOff>
      <xdr:row>98</xdr:row>
      <xdr:rowOff>102308</xdr:rowOff>
    </xdr:to>
    <xdr:cxnSp macro="">
      <xdr:nvCxnSpPr>
        <xdr:cNvPr id="700" name="直線コネクタ 699"/>
        <xdr:cNvCxnSpPr/>
      </xdr:nvCxnSpPr>
      <xdr:spPr>
        <a:xfrm>
          <a:off x="12814300" y="16901844"/>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44194</xdr:rowOff>
    </xdr:from>
    <xdr:to>
      <xdr:col>23</xdr:col>
      <xdr:colOff>568325</xdr:colOff>
      <xdr:row>98</xdr:row>
      <xdr:rowOff>145794</xdr:rowOff>
    </xdr:to>
    <xdr:sp macro="" textlink="">
      <xdr:nvSpPr>
        <xdr:cNvPr id="710" name="円/楕円 709"/>
        <xdr:cNvSpPr/>
      </xdr:nvSpPr>
      <xdr:spPr>
        <a:xfrm>
          <a:off x="16268700" y="168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130571</xdr:rowOff>
    </xdr:from>
    <xdr:ext cx="534377" cy="259045"/>
    <xdr:sp macro="" textlink="">
      <xdr:nvSpPr>
        <xdr:cNvPr id="711" name="公債費該当値テキスト"/>
        <xdr:cNvSpPr txBox="1"/>
      </xdr:nvSpPr>
      <xdr:spPr>
        <a:xfrm>
          <a:off x="16370300" y="167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50256</xdr:rowOff>
    </xdr:from>
    <xdr:to>
      <xdr:col>22</xdr:col>
      <xdr:colOff>415925</xdr:colOff>
      <xdr:row>98</xdr:row>
      <xdr:rowOff>151856</xdr:rowOff>
    </xdr:to>
    <xdr:sp macro="" textlink="">
      <xdr:nvSpPr>
        <xdr:cNvPr id="712" name="円/楕円 711"/>
        <xdr:cNvSpPr/>
      </xdr:nvSpPr>
      <xdr:spPr>
        <a:xfrm>
          <a:off x="15430500" y="168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142983</xdr:rowOff>
    </xdr:from>
    <xdr:ext cx="534377" cy="259045"/>
    <xdr:sp macro="" textlink="">
      <xdr:nvSpPr>
        <xdr:cNvPr id="713" name="テキスト ボックス 712"/>
        <xdr:cNvSpPr txBox="1"/>
      </xdr:nvSpPr>
      <xdr:spPr>
        <a:xfrm>
          <a:off x="15214111" y="169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53353</xdr:rowOff>
    </xdr:from>
    <xdr:to>
      <xdr:col>21</xdr:col>
      <xdr:colOff>212725</xdr:colOff>
      <xdr:row>98</xdr:row>
      <xdr:rowOff>154953</xdr:rowOff>
    </xdr:to>
    <xdr:sp macro="" textlink="">
      <xdr:nvSpPr>
        <xdr:cNvPr id="714" name="円/楕円 713"/>
        <xdr:cNvSpPr/>
      </xdr:nvSpPr>
      <xdr:spPr>
        <a:xfrm>
          <a:off x="14541500" y="168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146080</xdr:rowOff>
    </xdr:from>
    <xdr:ext cx="534377" cy="259045"/>
    <xdr:sp macro="" textlink="">
      <xdr:nvSpPr>
        <xdr:cNvPr id="715" name="テキスト ボックス 714"/>
        <xdr:cNvSpPr txBox="1"/>
      </xdr:nvSpPr>
      <xdr:spPr>
        <a:xfrm>
          <a:off x="14325111" y="169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51508</xdr:rowOff>
    </xdr:from>
    <xdr:to>
      <xdr:col>20</xdr:col>
      <xdr:colOff>9525</xdr:colOff>
      <xdr:row>98</xdr:row>
      <xdr:rowOff>153108</xdr:rowOff>
    </xdr:to>
    <xdr:sp macro="" textlink="">
      <xdr:nvSpPr>
        <xdr:cNvPr id="716" name="円/楕円 715"/>
        <xdr:cNvSpPr/>
      </xdr:nvSpPr>
      <xdr:spPr>
        <a:xfrm>
          <a:off x="13652500" y="168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144235</xdr:rowOff>
    </xdr:from>
    <xdr:ext cx="534377" cy="259045"/>
    <xdr:sp macro="" textlink="">
      <xdr:nvSpPr>
        <xdr:cNvPr id="717" name="テキスト ボックス 716"/>
        <xdr:cNvSpPr txBox="1"/>
      </xdr:nvSpPr>
      <xdr:spPr>
        <a:xfrm>
          <a:off x="13436111" y="1694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48944</xdr:rowOff>
    </xdr:from>
    <xdr:to>
      <xdr:col>18</xdr:col>
      <xdr:colOff>492125</xdr:colOff>
      <xdr:row>98</xdr:row>
      <xdr:rowOff>150544</xdr:rowOff>
    </xdr:to>
    <xdr:sp macro="" textlink="">
      <xdr:nvSpPr>
        <xdr:cNvPr id="718" name="円/楕円 717"/>
        <xdr:cNvSpPr/>
      </xdr:nvSpPr>
      <xdr:spPr>
        <a:xfrm>
          <a:off x="12763500" y="168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141671</xdr:rowOff>
    </xdr:from>
    <xdr:ext cx="534377" cy="259045"/>
    <xdr:sp macro="" textlink="">
      <xdr:nvSpPr>
        <xdr:cNvPr id="719" name="テキスト ボックス 718"/>
        <xdr:cNvSpPr txBox="1"/>
      </xdr:nvSpPr>
      <xdr:spPr>
        <a:xfrm>
          <a:off x="12547111" y="169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129032</xdr:rowOff>
    </xdr:from>
    <xdr:to>
      <xdr:col>31</xdr:col>
      <xdr:colOff>34925</xdr:colOff>
      <xdr:row>39</xdr:row>
      <xdr:rowOff>44450</xdr:rowOff>
    </xdr:to>
    <xdr:cxnSp macro="">
      <xdr:nvCxnSpPr>
        <xdr:cNvPr id="751" name="直線コネクタ 750"/>
        <xdr:cNvCxnSpPr/>
      </xdr:nvCxnSpPr>
      <xdr:spPr>
        <a:xfrm>
          <a:off x="20434300" y="6644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129032</xdr:rowOff>
    </xdr:from>
    <xdr:to>
      <xdr:col>29</xdr:col>
      <xdr:colOff>517525</xdr:colOff>
      <xdr:row>39</xdr:row>
      <xdr:rowOff>44450</xdr:rowOff>
    </xdr:to>
    <xdr:cxnSp macro="">
      <xdr:nvCxnSpPr>
        <xdr:cNvPr id="754" name="直線コネクタ 753"/>
        <xdr:cNvCxnSpPr/>
      </xdr:nvCxnSpPr>
      <xdr:spPr>
        <a:xfrm flipV="1">
          <a:off x="19545300" y="6644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78232</xdr:rowOff>
    </xdr:from>
    <xdr:to>
      <xdr:col>29</xdr:col>
      <xdr:colOff>568325</xdr:colOff>
      <xdr:row>39</xdr:row>
      <xdr:rowOff>8382</xdr:rowOff>
    </xdr:to>
    <xdr:sp macro="" textlink="">
      <xdr:nvSpPr>
        <xdr:cNvPr id="771" name="円/楕円 770"/>
        <xdr:cNvSpPr/>
      </xdr:nvSpPr>
      <xdr:spPr>
        <a:xfrm>
          <a:off x="20383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170959</xdr:rowOff>
    </xdr:from>
    <xdr:ext cx="378565" cy="259045"/>
    <xdr:sp macro="" textlink="">
      <xdr:nvSpPr>
        <xdr:cNvPr id="772" name="テキスト ボックス 771"/>
        <xdr:cNvSpPr txBox="1"/>
      </xdr:nvSpPr>
      <xdr:spPr>
        <a:xfrm>
          <a:off x="20245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　</a:t>
          </a:r>
          <a:r>
            <a:rPr kumimoji="1" lang="en-US" altLang="ja-JP" sz="1300">
              <a:solidFill>
                <a:schemeClr val="dk1"/>
              </a:solidFill>
              <a:effectLst/>
              <a:latin typeface="+mn-lt"/>
              <a:ea typeface="+mn-ea"/>
              <a:cs typeface="+mn-cs"/>
            </a:rPr>
            <a:t>14,978</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H27</a:t>
          </a:r>
          <a:r>
            <a:rPr kumimoji="1" lang="ja-JP" altLang="ja-JP" sz="1300">
              <a:solidFill>
                <a:schemeClr val="dk1"/>
              </a:solidFill>
              <a:effectLst/>
              <a:latin typeface="+mn-lt"/>
              <a:ea typeface="+mn-ea"/>
              <a:cs typeface="+mn-cs"/>
            </a:rPr>
            <a:t>決算）、住民一人当たりにして </a:t>
          </a:r>
          <a:r>
            <a:rPr kumimoji="1" lang="en-US" altLang="ja-JP" sz="1300">
              <a:solidFill>
                <a:schemeClr val="dk1"/>
              </a:solidFill>
              <a:effectLst/>
              <a:latin typeface="+mn-lt"/>
              <a:ea typeface="+mn-ea"/>
              <a:cs typeface="+mn-cs"/>
            </a:rPr>
            <a:t>425,828</a:t>
          </a:r>
          <a:r>
            <a:rPr kumimoji="1" lang="ja-JP" altLang="ja-JP" sz="1300">
              <a:solidFill>
                <a:schemeClr val="dk1"/>
              </a:solidFill>
              <a:effectLst/>
              <a:latin typeface="+mn-lt"/>
              <a:ea typeface="+mn-ea"/>
              <a:cs typeface="+mn-cs"/>
            </a:rPr>
            <a:t>円となっている。</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そのうち教育費は、</a:t>
          </a:r>
          <a:r>
            <a:rPr kumimoji="1" lang="ja-JP" altLang="ja-JP" sz="1300" b="0" i="0" u="none" strike="noStrike" kern="0" cap="none" spc="0" normalizeH="0" baseline="0" noProof="0">
              <a:ln>
                <a:noFill/>
              </a:ln>
              <a:solidFill>
                <a:prstClr val="black"/>
              </a:solidFill>
              <a:effectLst/>
              <a:uLnTx/>
              <a:uFillTx/>
              <a:latin typeface="+mn-lt"/>
              <a:ea typeface="+mn-ea"/>
              <a:cs typeface="+mn-cs"/>
            </a:rPr>
            <a:t>住民一人当たり </a:t>
          </a:r>
          <a:r>
            <a:rPr kumimoji="1" lang="en-US" altLang="ja-JP" sz="1300" b="0" i="0" u="none" strike="noStrike" kern="0" cap="none" spc="0" normalizeH="0" baseline="0" noProof="0">
              <a:ln>
                <a:noFill/>
              </a:ln>
              <a:solidFill>
                <a:prstClr val="black"/>
              </a:solidFill>
              <a:effectLst/>
              <a:uLnTx/>
              <a:uFillTx/>
              <a:latin typeface="+mn-lt"/>
              <a:ea typeface="+mn-ea"/>
              <a:cs typeface="+mn-cs"/>
            </a:rPr>
            <a:t>79,158</a:t>
          </a:r>
          <a:r>
            <a:rPr kumimoji="1" lang="ja-JP" altLang="ja-JP" sz="1300" b="0" i="0" u="none" strike="noStrike" kern="0" cap="none" spc="0" normalizeH="0" baseline="0" noProof="0">
              <a:ln>
                <a:noFill/>
              </a:ln>
              <a:solidFill>
                <a:prstClr val="black"/>
              </a:solidFill>
              <a:effectLst/>
              <a:uLnTx/>
              <a:uFillTx/>
              <a:latin typeface="+mn-lt"/>
              <a:ea typeface="+mn-ea"/>
              <a:cs typeface="+mn-cs"/>
            </a:rPr>
            <a:t>円となって</a:t>
          </a:r>
          <a:r>
            <a:rPr kumimoji="1" lang="ja-JP" altLang="en-US" sz="1300" b="0" i="0" u="none" strike="noStrike" kern="0" cap="none" spc="0" normalizeH="0" baseline="0" noProof="0">
              <a:ln>
                <a:noFill/>
              </a:ln>
              <a:solidFill>
                <a:prstClr val="black"/>
              </a:solidFill>
              <a:effectLst/>
              <a:uLnTx/>
              <a:uFillTx/>
              <a:latin typeface="+mn-lt"/>
              <a:ea typeface="+mn-ea"/>
              <a:cs typeface="+mn-cs"/>
            </a:rPr>
            <a:t>おり、全体の</a:t>
          </a:r>
          <a:r>
            <a:rPr kumimoji="1" lang="en-US" altLang="ja-JP" sz="1300" b="0" i="0" u="none" strike="noStrike" kern="0" cap="none" spc="0" normalizeH="0" baseline="0" noProof="0">
              <a:ln>
                <a:noFill/>
              </a:ln>
              <a:solidFill>
                <a:prstClr val="black"/>
              </a:solidFill>
              <a:effectLst/>
              <a:uLnTx/>
              <a:uFillTx/>
              <a:latin typeface="+mn-lt"/>
              <a:ea typeface="+mn-ea"/>
              <a:cs typeface="+mn-cs"/>
            </a:rPr>
            <a:t>18.6</a:t>
          </a:r>
          <a:r>
            <a:rPr kumimoji="1" lang="ja-JP" altLang="en-US" sz="1300" b="0" i="0" u="none" strike="noStrike" kern="0" cap="none" spc="0" normalizeH="0" baseline="0" noProof="0">
              <a:ln>
                <a:noFill/>
              </a:ln>
              <a:solidFill>
                <a:prstClr val="black"/>
              </a:solidFill>
              <a:effectLst/>
              <a:uLnTx/>
              <a:uFillTx/>
              <a:latin typeface="+mn-lt"/>
              <a:ea typeface="+mn-ea"/>
              <a:cs typeface="+mn-cs"/>
            </a:rPr>
            <a:t>％を占めている</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
          </a:r>
          <a:br>
            <a:rPr kumimoji="1" lang="en-US" altLang="ja-JP" sz="1300" b="0" i="0" u="none" strike="noStrike" kern="0" cap="none" spc="0" normalizeH="0" baseline="0" noProof="0">
              <a:ln>
                <a:noFill/>
              </a:ln>
              <a:solidFill>
                <a:prstClr val="black"/>
              </a:solidFill>
              <a:effectLst/>
              <a:uLnTx/>
              <a:uFillTx/>
              <a:latin typeface="+mn-lt"/>
              <a:ea typeface="+mn-ea"/>
              <a:cs typeface="+mn-cs"/>
            </a:rPr>
          </a:br>
          <a:r>
            <a:rPr kumimoji="1" lang="ja-JP" altLang="en-US" sz="1300" b="0" i="0" u="none" strike="noStrike" kern="0" cap="none" spc="0" normalizeH="0" baseline="0" noProof="0">
              <a:ln>
                <a:noFill/>
              </a:ln>
              <a:solidFill>
                <a:prstClr val="black"/>
              </a:solidFill>
              <a:effectLst/>
              <a:uLnTx/>
              <a:uFillTx/>
              <a:latin typeface="+mn-lt"/>
              <a:ea typeface="+mn-ea"/>
              <a:cs typeface="+mn-cs"/>
            </a:rPr>
            <a:t>また、</a:t>
          </a:r>
          <a:r>
            <a:rPr kumimoji="1" lang="ja-JP" altLang="ja-JP" sz="1300">
              <a:solidFill>
                <a:schemeClr val="dk1"/>
              </a:solidFill>
              <a:effectLst/>
              <a:latin typeface="+mn-lt"/>
              <a:ea typeface="+mn-ea"/>
              <a:cs typeface="+mn-cs"/>
            </a:rPr>
            <a:t>類似団体で比較</a:t>
          </a:r>
          <a:r>
            <a:rPr kumimoji="1" lang="ja-JP" altLang="en-US" sz="1300">
              <a:solidFill>
                <a:schemeClr val="dk1"/>
              </a:solidFill>
              <a:effectLst/>
              <a:latin typeface="+mn-lt"/>
              <a:ea typeface="+mn-ea"/>
              <a:cs typeface="+mn-cs"/>
            </a:rPr>
            <a:t>し高く</a:t>
          </a:r>
          <a:r>
            <a:rPr kumimoji="1" lang="ja-JP" altLang="ja-JP" sz="1300">
              <a:solidFill>
                <a:schemeClr val="dk1"/>
              </a:solidFill>
              <a:effectLst/>
              <a:latin typeface="+mn-lt"/>
              <a:ea typeface="+mn-ea"/>
              <a:cs typeface="+mn-cs"/>
            </a:rPr>
            <a:t>なっている</a:t>
          </a:r>
          <a:r>
            <a:rPr kumimoji="1" lang="ja-JP" altLang="en-US" sz="1300">
              <a:solidFill>
                <a:schemeClr val="dk1"/>
              </a:solidFill>
              <a:effectLst/>
              <a:latin typeface="+mn-lt"/>
              <a:ea typeface="+mn-ea"/>
              <a:cs typeface="+mn-cs"/>
            </a:rPr>
            <a:t>要因として、教育支援員や加配教員の配置など、ハード整備のみならず教育施策を重点的に取り組んできたことがあげられる</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その他の費目については、類似団体平均を概ね下回っている。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財政調整基金残高の標準財政規模に対する比率が上昇した要因は、平成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始まった普通交付税合併特例措置の段階的縮減による一般財源の減収に対応するため、財政調整基金を取り崩したことによるもの。実質収支額は、学校施設のエアコン設置や非構造部材耐震化事業が前年度に完了したことにより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百万円の増、標準財政規模に占める割合では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ポイントの増となっている。今後も、事務事業の見直しなど歳出の合理化を推進し、健全な行財政運営に努める。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岐阜県本巣市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連結実質赤字比率に係る赤字・黒字の構成分析については、全ての会計で黒字となっており、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全会計が赤字額なしで推移して</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いる。なお、</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今後も継続するよう努める。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会計別の黒字額の対前年比は以下のとおり。</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r>
          <a:b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（単位：千円）</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H25          H26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増減</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832,412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886,163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53,751</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683,034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752,823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69,789</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国保（事業勘定）</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】191,647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197,456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5,809</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国保（施設勘定）</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17,537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10,916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6,612</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農業集落排水事業</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15,637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8,730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6,907</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公共下水道</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14,889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7,099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7,790</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簡易水道</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10,896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31,727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20,831</a:t>
          </a:r>
          <a:b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3,029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2,130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899</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16008005</v>
      </c>
      <c r="BO4" s="379"/>
      <c r="BP4" s="379"/>
      <c r="BQ4" s="379"/>
      <c r="BR4" s="379"/>
      <c r="BS4" s="379"/>
      <c r="BT4" s="379"/>
      <c r="BU4" s="380"/>
      <c r="BV4" s="378">
        <v>16906711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8.1999999999999993</v>
      </c>
      <c r="CU4" s="385"/>
      <c r="CV4" s="385"/>
      <c r="CW4" s="385"/>
      <c r="CX4" s="385"/>
      <c r="CY4" s="385"/>
      <c r="CZ4" s="385"/>
      <c r="DA4" s="386"/>
      <c r="DB4" s="384">
        <v>7.7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14978496</v>
      </c>
      <c r="BO5" s="416"/>
      <c r="BP5" s="416"/>
      <c r="BQ5" s="416"/>
      <c r="BR5" s="416"/>
      <c r="BS5" s="416"/>
      <c r="BT5" s="416"/>
      <c r="BU5" s="417"/>
      <c r="BV5" s="415">
        <v>15970581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79.599999999999994</v>
      </c>
      <c r="CU5" s="413"/>
      <c r="CV5" s="413"/>
      <c r="CW5" s="413"/>
      <c r="CX5" s="413"/>
      <c r="CY5" s="413"/>
      <c r="CZ5" s="413"/>
      <c r="DA5" s="414"/>
      <c r="DB5" s="412">
        <v>80.599999999999994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1029509</v>
      </c>
      <c r="BO6" s="416"/>
      <c r="BP6" s="416"/>
      <c r="BQ6" s="416"/>
      <c r="BR6" s="416"/>
      <c r="BS6" s="416"/>
      <c r="BT6" s="416"/>
      <c r="BU6" s="417"/>
      <c r="BV6" s="415">
        <v>936130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85.5</v>
      </c>
      <c r="CU6" s="453"/>
      <c r="CV6" s="453"/>
      <c r="CW6" s="453"/>
      <c r="CX6" s="453"/>
      <c r="CY6" s="453"/>
      <c r="CZ6" s="453"/>
      <c r="DA6" s="454"/>
      <c r="DB6" s="452">
        <v>86.3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143346</v>
      </c>
      <c r="BO7" s="416"/>
      <c r="BP7" s="416"/>
      <c r="BQ7" s="416"/>
      <c r="BR7" s="416"/>
      <c r="BS7" s="416"/>
      <c r="BT7" s="416"/>
      <c r="BU7" s="417"/>
      <c r="BV7" s="415">
        <v>103718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10783212</v>
      </c>
      <c r="CU7" s="416"/>
      <c r="CV7" s="416"/>
      <c r="CW7" s="416"/>
      <c r="CX7" s="416"/>
      <c r="CY7" s="416"/>
      <c r="CZ7" s="416"/>
      <c r="DA7" s="417"/>
      <c r="DB7" s="415">
        <v>10841503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886163</v>
      </c>
      <c r="BO8" s="416"/>
      <c r="BP8" s="416"/>
      <c r="BQ8" s="416"/>
      <c r="BR8" s="416"/>
      <c r="BS8" s="416"/>
      <c r="BT8" s="416"/>
      <c r="BU8" s="417"/>
      <c r="BV8" s="415">
        <v>832412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33995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53751</v>
      </c>
      <c r="BO9" s="416"/>
      <c r="BP9" s="416"/>
      <c r="BQ9" s="416"/>
      <c r="BR9" s="416"/>
      <c r="BS9" s="416"/>
      <c r="BT9" s="416"/>
      <c r="BU9" s="417"/>
      <c r="BV9" s="415">
        <v>287883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8.8000000000000007</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35047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50000</v>
      </c>
      <c r="BO10" s="416"/>
      <c r="BP10" s="416"/>
      <c r="BQ10" s="416"/>
      <c r="BR10" s="416"/>
      <c r="BS10" s="416"/>
      <c r="BT10" s="416"/>
      <c r="BU10" s="417"/>
      <c r="BV10" s="415">
        <v>50000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35175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520000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34707</v>
      </c>
      <c r="S13" s="497"/>
      <c r="T13" s="497"/>
      <c r="U13" s="497"/>
      <c r="V13" s="498"/>
      <c r="W13" s="431" t="s">
        <v>120</v>
      </c>
      <c r="X13" s="432"/>
      <c r="Y13" s="432"/>
      <c r="Z13" s="432"/>
      <c r="AA13" s="432"/>
      <c r="AB13" s="422"/>
      <c r="AC13" s="466">
        <v>1346</v>
      </c>
      <c r="AD13" s="467"/>
      <c r="AE13" s="467"/>
      <c r="AF13" s="467"/>
      <c r="AG13" s="506"/>
      <c r="AH13" s="466">
        <v>1696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103751</v>
      </c>
      <c r="BO13" s="416"/>
      <c r="BP13" s="416"/>
      <c r="BQ13" s="416"/>
      <c r="BR13" s="416"/>
      <c r="BS13" s="416"/>
      <c r="BT13" s="416"/>
      <c r="BU13" s="417"/>
      <c r="BV13" s="415">
        <v>-182117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4.2</v>
      </c>
      <c r="CU13" s="413"/>
      <c r="CV13" s="413"/>
      <c r="CW13" s="413"/>
      <c r="CX13" s="413"/>
      <c r="CY13" s="413"/>
      <c r="CZ13" s="413"/>
      <c r="DA13" s="414"/>
      <c r="DB13" s="412">
        <v>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35405</v>
      </c>
      <c r="S14" s="497"/>
      <c r="T14" s="497"/>
      <c r="U14" s="497"/>
      <c r="V14" s="498"/>
      <c r="W14" s="405"/>
      <c r="X14" s="406"/>
      <c r="Y14" s="406"/>
      <c r="Z14" s="406"/>
      <c r="AA14" s="406"/>
      <c r="AB14" s="395"/>
      <c r="AC14" s="499">
        <v>8.1</v>
      </c>
      <c r="AD14" s="500"/>
      <c r="AE14" s="500"/>
      <c r="AF14" s="500"/>
      <c r="AG14" s="501"/>
      <c r="AH14" s="499">
        <v>9.4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28.6</v>
      </c>
      <c r="CU14" s="511"/>
      <c r="CV14" s="511"/>
      <c r="CW14" s="511"/>
      <c r="CX14" s="511"/>
      <c r="CY14" s="511"/>
      <c r="CZ14" s="511"/>
      <c r="DA14" s="512"/>
      <c r="DB14" s="510">
        <v>20.9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34986</v>
      </c>
      <c r="S15" s="497"/>
      <c r="T15" s="497"/>
      <c r="U15" s="497"/>
      <c r="V15" s="498"/>
      <c r="W15" s="431" t="s">
        <v>127</v>
      </c>
      <c r="X15" s="432"/>
      <c r="Y15" s="432"/>
      <c r="Z15" s="432"/>
      <c r="AA15" s="432"/>
      <c r="AB15" s="422"/>
      <c r="AC15" s="466">
        <v>5327</v>
      </c>
      <c r="AD15" s="467"/>
      <c r="AE15" s="467"/>
      <c r="AF15" s="467"/>
      <c r="AG15" s="506"/>
      <c r="AH15" s="466">
        <v>6017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4782176</v>
      </c>
      <c r="BO15" s="379"/>
      <c r="BP15" s="379"/>
      <c r="BQ15" s="379"/>
      <c r="BR15" s="379"/>
      <c r="BS15" s="379"/>
      <c r="BT15" s="379"/>
      <c r="BU15" s="380"/>
      <c r="BV15" s="378">
        <v>4650852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31.9</v>
      </c>
      <c r="AD16" s="500"/>
      <c r="AE16" s="500"/>
      <c r="AF16" s="500"/>
      <c r="AG16" s="501"/>
      <c r="AH16" s="499">
        <v>33.299999999999997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7647962</v>
      </c>
      <c r="BO16" s="416"/>
      <c r="BP16" s="416"/>
      <c r="BQ16" s="416"/>
      <c r="BR16" s="416"/>
      <c r="BS16" s="416"/>
      <c r="BT16" s="416"/>
      <c r="BU16" s="417"/>
      <c r="BV16" s="415">
        <v>7071594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10013</v>
      </c>
      <c r="AD17" s="467"/>
      <c r="AE17" s="467"/>
      <c r="AF17" s="467"/>
      <c r="AG17" s="506"/>
      <c r="AH17" s="466">
        <v>10208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6109444</v>
      </c>
      <c r="BO17" s="416"/>
      <c r="BP17" s="416"/>
      <c r="BQ17" s="416"/>
      <c r="BR17" s="416"/>
      <c r="BS17" s="416"/>
      <c r="BT17" s="416"/>
      <c r="BU17" s="417"/>
      <c r="BV17" s="415">
        <v>5991272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374.65</v>
      </c>
      <c r="M18" s="528"/>
      <c r="N18" s="528"/>
      <c r="O18" s="528"/>
      <c r="P18" s="528"/>
      <c r="Q18" s="528"/>
      <c r="R18" s="529"/>
      <c r="S18" s="529"/>
      <c r="T18" s="529"/>
      <c r="U18" s="529"/>
      <c r="V18" s="530"/>
      <c r="W18" s="433"/>
      <c r="X18" s="434"/>
      <c r="Y18" s="434"/>
      <c r="Z18" s="434"/>
      <c r="AA18" s="434"/>
      <c r="AB18" s="425"/>
      <c r="AC18" s="531">
        <v>60</v>
      </c>
      <c r="AD18" s="532"/>
      <c r="AE18" s="532"/>
      <c r="AF18" s="532"/>
      <c r="AG18" s="533"/>
      <c r="AH18" s="531">
        <v>56.5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8657903</v>
      </c>
      <c r="BO18" s="416"/>
      <c r="BP18" s="416"/>
      <c r="BQ18" s="416"/>
      <c r="BR18" s="416"/>
      <c r="BS18" s="416"/>
      <c r="BT18" s="416"/>
      <c r="BU18" s="417"/>
      <c r="BV18" s="415">
        <v>8679962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91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12325413</v>
      </c>
      <c r="BO19" s="416"/>
      <c r="BP19" s="416"/>
      <c r="BQ19" s="416"/>
      <c r="BR19" s="416"/>
      <c r="BS19" s="416"/>
      <c r="BT19" s="416"/>
      <c r="BU19" s="417"/>
      <c r="BV19" s="415">
        <v>12444916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11346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16209859</v>
      </c>
      <c r="BO23" s="416"/>
      <c r="BP23" s="416"/>
      <c r="BQ23" s="416"/>
      <c r="BR23" s="416"/>
      <c r="BS23" s="416"/>
      <c r="BT23" s="416"/>
      <c r="BU23" s="417"/>
      <c r="BV23" s="415">
        <v>16009787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8300</v>
      </c>
      <c r="R24" s="467"/>
      <c r="S24" s="467"/>
      <c r="T24" s="467"/>
      <c r="U24" s="467"/>
      <c r="V24" s="506"/>
      <c r="W24" s="561"/>
      <c r="X24" s="549"/>
      <c r="Y24" s="550"/>
      <c r="Z24" s="465" t="s">
        <v>151</v>
      </c>
      <c r="AA24" s="445"/>
      <c r="AB24" s="445"/>
      <c r="AC24" s="445"/>
      <c r="AD24" s="445"/>
      <c r="AE24" s="445"/>
      <c r="AF24" s="445"/>
      <c r="AG24" s="446"/>
      <c r="AH24" s="466">
        <v>231</v>
      </c>
      <c r="AI24" s="467"/>
      <c r="AJ24" s="467"/>
      <c r="AK24" s="467"/>
      <c r="AL24" s="506"/>
      <c r="AM24" s="466">
        <v>692307</v>
      </c>
      <c r="AN24" s="467"/>
      <c r="AO24" s="467"/>
      <c r="AP24" s="467"/>
      <c r="AQ24" s="467"/>
      <c r="AR24" s="506"/>
      <c r="AS24" s="466">
        <v>2997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13124405</v>
      </c>
      <c r="BO24" s="416"/>
      <c r="BP24" s="416"/>
      <c r="BQ24" s="416"/>
      <c r="BR24" s="416"/>
      <c r="BS24" s="416"/>
      <c r="BT24" s="416"/>
      <c r="BU24" s="417"/>
      <c r="BV24" s="415">
        <v>12673544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6500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664983</v>
      </c>
      <c r="BO25" s="379"/>
      <c r="BP25" s="379"/>
      <c r="BQ25" s="379"/>
      <c r="BR25" s="379"/>
      <c r="BS25" s="379"/>
      <c r="BT25" s="379"/>
      <c r="BU25" s="380"/>
      <c r="BV25" s="378">
        <v>676895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5800</v>
      </c>
      <c r="R26" s="467"/>
      <c r="S26" s="467"/>
      <c r="T26" s="467"/>
      <c r="U26" s="467"/>
      <c r="V26" s="506"/>
      <c r="W26" s="561"/>
      <c r="X26" s="549"/>
      <c r="Y26" s="550"/>
      <c r="Z26" s="465" t="s">
        <v>157</v>
      </c>
      <c r="AA26" s="571"/>
      <c r="AB26" s="571"/>
      <c r="AC26" s="571"/>
      <c r="AD26" s="571"/>
      <c r="AE26" s="571"/>
      <c r="AF26" s="571"/>
      <c r="AG26" s="572"/>
      <c r="AH26" s="466">
        <v>14</v>
      </c>
      <c r="AI26" s="467"/>
      <c r="AJ26" s="467"/>
      <c r="AK26" s="467"/>
      <c r="AL26" s="506"/>
      <c r="AM26" s="466">
        <v>32256</v>
      </c>
      <c r="AN26" s="467"/>
      <c r="AO26" s="467"/>
      <c r="AP26" s="467"/>
      <c r="AQ26" s="467"/>
      <c r="AR26" s="506"/>
      <c r="AS26" s="466">
        <v>2304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3500</v>
      </c>
      <c r="R27" s="467"/>
      <c r="S27" s="467"/>
      <c r="T27" s="467"/>
      <c r="U27" s="467"/>
      <c r="V27" s="506"/>
      <c r="W27" s="561"/>
      <c r="X27" s="549"/>
      <c r="Y27" s="550"/>
      <c r="Z27" s="465" t="s">
        <v>160</v>
      </c>
      <c r="AA27" s="445"/>
      <c r="AB27" s="445"/>
      <c r="AC27" s="445"/>
      <c r="AD27" s="445"/>
      <c r="AE27" s="445"/>
      <c r="AF27" s="445"/>
      <c r="AG27" s="446"/>
      <c r="AH27" s="466">
        <v>46</v>
      </c>
      <c r="AI27" s="467"/>
      <c r="AJ27" s="467"/>
      <c r="AK27" s="467"/>
      <c r="AL27" s="506"/>
      <c r="AM27" s="466">
        <v>119462</v>
      </c>
      <c r="AN27" s="467"/>
      <c r="AO27" s="467"/>
      <c r="AP27" s="467"/>
      <c r="AQ27" s="467"/>
      <c r="AR27" s="506"/>
      <c r="AS27" s="466">
        <v>2597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3000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4963430</v>
      </c>
      <c r="BO28" s="379"/>
      <c r="BP28" s="379"/>
      <c r="BQ28" s="379"/>
      <c r="BR28" s="379"/>
      <c r="BS28" s="379"/>
      <c r="BT28" s="379"/>
      <c r="BU28" s="380"/>
      <c r="BV28" s="378">
        <v>4913430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16</v>
      </c>
      <c r="M29" s="467"/>
      <c r="N29" s="467"/>
      <c r="O29" s="467"/>
      <c r="P29" s="506"/>
      <c r="Q29" s="466">
        <v>2700</v>
      </c>
      <c r="R29" s="467"/>
      <c r="S29" s="467"/>
      <c r="T29" s="467"/>
      <c r="U29" s="467"/>
      <c r="V29" s="506"/>
      <c r="W29" s="562"/>
      <c r="X29" s="563"/>
      <c r="Y29" s="564"/>
      <c r="Z29" s="465" t="s">
        <v>167</v>
      </c>
      <c r="AA29" s="445"/>
      <c r="AB29" s="445"/>
      <c r="AC29" s="445"/>
      <c r="AD29" s="445"/>
      <c r="AE29" s="445"/>
      <c r="AF29" s="445"/>
      <c r="AG29" s="446"/>
      <c r="AH29" s="466">
        <v>277</v>
      </c>
      <c r="AI29" s="467"/>
      <c r="AJ29" s="467"/>
      <c r="AK29" s="467"/>
      <c r="AL29" s="506"/>
      <c r="AM29" s="466">
        <v>811769</v>
      </c>
      <c r="AN29" s="467"/>
      <c r="AO29" s="467"/>
      <c r="AP29" s="467"/>
      <c r="AQ29" s="467"/>
      <c r="AR29" s="506"/>
      <c r="AS29" s="466">
        <v>2931</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361181</v>
      </c>
      <c r="BO29" s="416"/>
      <c r="BP29" s="416"/>
      <c r="BQ29" s="416"/>
      <c r="BR29" s="416"/>
      <c r="BS29" s="416"/>
      <c r="BT29" s="416"/>
      <c r="BU29" s="417"/>
      <c r="BV29" s="415">
        <v>359681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3246873</v>
      </c>
      <c r="BO30" s="585"/>
      <c r="BP30" s="585"/>
      <c r="BQ30" s="585"/>
      <c r="BR30" s="585"/>
      <c r="BS30" s="585"/>
      <c r="BT30" s="585"/>
      <c r="BU30" s="586"/>
      <c r="BV30" s="584">
        <v>3446090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西濃環境整備組合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もとす振興公社
（旧　織部の里もとす）</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7</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本巣消防事務組合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本巣市土地開発公社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8</v>
      </c>
      <c r="BF36" s="596"/>
      <c r="BG36" s="597" t="str">
        <f>IF('各会計、関係団体の財政状況及び健全化判断比率'!B34="","",'各会計、関係団体の財政状況及び健全化判断比率'!B34)</f>
        <v>公共下水道特別会計</v>
      </c>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もとす広域連合（一般会計）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樽見鉄道</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もとす広域連合（老人福祉施設特別会計）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もとす広域連合（介護保険特別会計）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岐阜県市町村会館組合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岐阜地域児童発達支援センター組合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岐阜県市町村職員退職手当組合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岐阜県後期高齢者医療広域連合（一般会計）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岐阜県後期高齢者医療広域連合（特別会計）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8.74</v>
      </c>
      <c r="G34" s="33">
        <v>5.8</v>
      </c>
      <c r="H34" s="33">
        <v>4.8600000000000003</v>
      </c>
      <c r="I34" s="33">
        <v>7.67</v>
      </c>
      <c r="J34" s="34">
        <v>8.2100000000000009</v>
      </c>
      <c r="K34" s="22"/>
      <c r="L34" s="22"/>
      <c r="M34" s="22"/>
      <c r="N34" s="22"/>
      <c r="O34" s="22"/>
      <c r="P34" s="22"/>
    </row>
    <row r="35" spans="1:16" ht="39" customHeight="1" x14ac:dyDescent="0.15">
      <c r="A35" s="22"/>
      <c r="B35" s="35"/>
      <c r="C35" s="1178" t="s">
        <v>527</v>
      </c>
      <c r="D35" s="1179"/>
      <c r="E35" s="1180"/>
      <c r="F35" s="36">
        <v>4.63</v>
      </c>
      <c r="G35" s="37">
        <v>4.91</v>
      </c>
      <c r="H35" s="37">
        <v>5.5</v>
      </c>
      <c r="I35" s="37">
        <v>6.3</v>
      </c>
      <c r="J35" s="38">
        <v>6.98</v>
      </c>
      <c r="K35" s="22"/>
      <c r="L35" s="22"/>
      <c r="M35" s="22"/>
      <c r="N35" s="22"/>
      <c r="O35" s="22"/>
      <c r="P35" s="22"/>
    </row>
    <row r="36" spans="1:16" ht="39" customHeight="1" x14ac:dyDescent="0.15">
      <c r="A36" s="22"/>
      <c r="B36" s="35"/>
      <c r="C36" s="1178" t="s">
        <v>528</v>
      </c>
      <c r="D36" s="1179"/>
      <c r="E36" s="1180"/>
      <c r="F36" s="36">
        <v>3.85</v>
      </c>
      <c r="G36" s="37">
        <v>3.54</v>
      </c>
      <c r="H36" s="37">
        <v>2.36</v>
      </c>
      <c r="I36" s="37">
        <v>1.76</v>
      </c>
      <c r="J36" s="38">
        <v>1.83</v>
      </c>
      <c r="K36" s="22"/>
      <c r="L36" s="22"/>
      <c r="M36" s="22"/>
      <c r="N36" s="22"/>
      <c r="O36" s="22"/>
      <c r="P36" s="22"/>
    </row>
    <row r="37" spans="1:16" ht="39" customHeight="1" x14ac:dyDescent="0.15">
      <c r="A37" s="22"/>
      <c r="B37" s="35"/>
      <c r="C37" s="1178" t="s">
        <v>529</v>
      </c>
      <c r="D37" s="1179"/>
      <c r="E37" s="1180"/>
      <c r="F37" s="36">
        <v>0.21</v>
      </c>
      <c r="G37" s="37">
        <v>0.16</v>
      </c>
      <c r="H37" s="37">
        <v>0.27</v>
      </c>
      <c r="I37" s="37">
        <v>0.1</v>
      </c>
      <c r="J37" s="38">
        <v>0.28999999999999998</v>
      </c>
      <c r="K37" s="22"/>
      <c r="L37" s="22"/>
      <c r="M37" s="22"/>
      <c r="N37" s="22"/>
      <c r="O37" s="22"/>
      <c r="P37" s="22"/>
    </row>
    <row r="38" spans="1:16" ht="39" customHeight="1" x14ac:dyDescent="0.15">
      <c r="A38" s="22"/>
      <c r="B38" s="35"/>
      <c r="C38" s="1178" t="s">
        <v>530</v>
      </c>
      <c r="D38" s="1179"/>
      <c r="E38" s="1180"/>
      <c r="F38" s="36">
        <v>0.13</v>
      </c>
      <c r="G38" s="37">
        <v>0.12</v>
      </c>
      <c r="H38" s="37">
        <v>0.14000000000000001</v>
      </c>
      <c r="I38" s="37">
        <v>0.16</v>
      </c>
      <c r="J38" s="38">
        <v>0.1</v>
      </c>
      <c r="K38" s="22"/>
      <c r="L38" s="22"/>
      <c r="M38" s="22"/>
      <c r="N38" s="22"/>
      <c r="O38" s="22"/>
      <c r="P38" s="22"/>
    </row>
    <row r="39" spans="1:16" ht="39" customHeight="1" x14ac:dyDescent="0.15">
      <c r="A39" s="22"/>
      <c r="B39" s="35"/>
      <c r="C39" s="1178" t="s">
        <v>531</v>
      </c>
      <c r="D39" s="1179"/>
      <c r="E39" s="1180"/>
      <c r="F39" s="36">
        <v>0.63</v>
      </c>
      <c r="G39" s="37">
        <v>0.2</v>
      </c>
      <c r="H39" s="37">
        <v>0.12</v>
      </c>
      <c r="I39" s="37">
        <v>0.14000000000000001</v>
      </c>
      <c r="J39" s="38">
        <v>0.08</v>
      </c>
      <c r="K39" s="22"/>
      <c r="L39" s="22"/>
      <c r="M39" s="22"/>
      <c r="N39" s="22"/>
      <c r="O39" s="22"/>
      <c r="P39" s="22"/>
    </row>
    <row r="40" spans="1:16" ht="39" customHeight="1" x14ac:dyDescent="0.15">
      <c r="A40" s="22"/>
      <c r="B40" s="35"/>
      <c r="C40" s="1178" t="s">
        <v>532</v>
      </c>
      <c r="D40" s="1179"/>
      <c r="E40" s="1180"/>
      <c r="F40" s="36">
        <v>0.15</v>
      </c>
      <c r="G40" s="37">
        <v>0.3</v>
      </c>
      <c r="H40" s="37">
        <v>0.18</v>
      </c>
      <c r="I40" s="37">
        <v>0.13</v>
      </c>
      <c r="J40" s="38">
        <v>0.06</v>
      </c>
      <c r="K40" s="22"/>
      <c r="L40" s="22"/>
      <c r="M40" s="22"/>
      <c r="N40" s="22"/>
      <c r="O40" s="22"/>
      <c r="P40" s="22"/>
    </row>
    <row r="41" spans="1:16" ht="39" customHeight="1" x14ac:dyDescent="0.15">
      <c r="A41" s="22"/>
      <c r="B41" s="35"/>
      <c r="C41" s="1178" t="s">
        <v>533</v>
      </c>
      <c r="D41" s="1179"/>
      <c r="E41" s="1180"/>
      <c r="F41" s="36">
        <v>0.04</v>
      </c>
      <c r="G41" s="37">
        <v>0.03</v>
      </c>
      <c r="H41" s="37">
        <v>0.03</v>
      </c>
      <c r="I41" s="37">
        <v>0.02</v>
      </c>
      <c r="J41" s="38">
        <v>0.01</v>
      </c>
      <c r="K41" s="22"/>
      <c r="L41" s="22"/>
      <c r="M41" s="22"/>
      <c r="N41" s="22"/>
      <c r="O41" s="22"/>
      <c r="P41" s="22"/>
    </row>
    <row r="42" spans="1:16" ht="39" customHeight="1" x14ac:dyDescent="0.15">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535</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1082</v>
      </c>
      <c r="L45" s="60">
        <v>1070</v>
      </c>
      <c r="M45" s="60">
        <v>1048</v>
      </c>
      <c r="N45" s="60">
        <v>1071</v>
      </c>
      <c r="O45" s="61">
        <v>1120</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14</v>
      </c>
      <c r="F48" s="1188"/>
      <c r="G48" s="1188"/>
      <c r="H48" s="1188"/>
      <c r="I48" s="1188"/>
      <c r="J48" s="1189"/>
      <c r="K48" s="63">
        <v>568</v>
      </c>
      <c r="L48" s="64">
        <v>628</v>
      </c>
      <c r="M48" s="64">
        <v>703</v>
      </c>
      <c r="N48" s="64">
        <v>711</v>
      </c>
      <c r="O48" s="65">
        <v>749</v>
      </c>
      <c r="P48" s="48"/>
      <c r="Q48" s="48"/>
      <c r="R48" s="48"/>
      <c r="S48" s="48"/>
      <c r="T48" s="48"/>
      <c r="U48" s="48"/>
    </row>
    <row r="49" spans="1:21" ht="30.75" customHeight="1" x14ac:dyDescent="0.15">
      <c r="A49" s="48"/>
      <c r="B49" s="1196"/>
      <c r="C49" s="1197"/>
      <c r="D49" s="62"/>
      <c r="E49" s="1188" t="s">
        <v>15</v>
      </c>
      <c r="F49" s="1188"/>
      <c r="G49" s="1188"/>
      <c r="H49" s="1188"/>
      <c r="I49" s="1188"/>
      <c r="J49" s="1189"/>
      <c r="K49" s="63">
        <v>85</v>
      </c>
      <c r="L49" s="64">
        <v>66</v>
      </c>
      <c r="M49" s="64">
        <v>64</v>
      </c>
      <c r="N49" s="64">
        <v>72</v>
      </c>
      <c r="O49" s="65">
        <v>65</v>
      </c>
      <c r="P49" s="48"/>
      <c r="Q49" s="48"/>
      <c r="R49" s="48"/>
      <c r="S49" s="48"/>
      <c r="T49" s="48"/>
      <c r="U49" s="48"/>
    </row>
    <row r="50" spans="1:21" ht="30.75" customHeight="1" x14ac:dyDescent="0.15">
      <c r="A50" s="48"/>
      <c r="B50" s="1196"/>
      <c r="C50" s="1197"/>
      <c r="D50" s="62"/>
      <c r="E50" s="1188" t="s">
        <v>16</v>
      </c>
      <c r="F50" s="1188"/>
      <c r="G50" s="1188"/>
      <c r="H50" s="1188"/>
      <c r="I50" s="1188"/>
      <c r="J50" s="1189"/>
      <c r="K50" s="63">
        <v>13</v>
      </c>
      <c r="L50" s="64">
        <v>13</v>
      </c>
      <c r="M50" s="64">
        <v>13</v>
      </c>
      <c r="N50" s="64">
        <v>13</v>
      </c>
      <c r="O50" s="65">
        <v>12</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1347</v>
      </c>
      <c r="L52" s="64">
        <v>1372</v>
      </c>
      <c r="M52" s="64">
        <v>1419</v>
      </c>
      <c r="N52" s="64">
        <v>1518</v>
      </c>
      <c r="O52" s="65">
        <v>1502</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401</v>
      </c>
      <c r="L53" s="69">
        <v>405</v>
      </c>
      <c r="M53" s="69">
        <v>409</v>
      </c>
      <c r="N53" s="69">
        <v>349</v>
      </c>
      <c r="O53" s="70">
        <v>444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518</v>
      </c>
      <c r="J40" s="79" t="s">
        <v>519</v>
      </c>
      <c r="K40" s="79" t="s">
        <v>520</v>
      </c>
      <c r="L40" s="79" t="s">
        <v>521</v>
      </c>
      <c r="M40" s="80" t="s">
        <v>522</v>
      </c>
    </row>
    <row r="41" spans="2:13" ht="27.75" customHeight="1" x14ac:dyDescent="0.15">
      <c r="B41" s="1202" t="s">
        <v>23</v>
      </c>
      <c r="C41" s="1203"/>
      <c r="D41" s="81"/>
      <c r="E41" s="1208" t="s">
        <v>24</v>
      </c>
      <c r="F41" s="1208"/>
      <c r="G41" s="1208"/>
      <c r="H41" s="1209"/>
      <c r="I41" s="82">
        <v>13811</v>
      </c>
      <c r="J41" s="83">
        <v>14868</v>
      </c>
      <c r="K41" s="83">
        <v>15747</v>
      </c>
      <c r="L41" s="83">
        <v>16025</v>
      </c>
      <c r="M41" s="84">
        <v>16221</v>
      </c>
    </row>
    <row r="42" spans="2:13" ht="27.75" customHeight="1" x14ac:dyDescent="0.15">
      <c r="B42" s="1204"/>
      <c r="C42" s="1205"/>
      <c r="D42" s="85"/>
      <c r="E42" s="1210" t="s">
        <v>25</v>
      </c>
      <c r="F42" s="1210"/>
      <c r="G42" s="1210"/>
      <c r="H42" s="1211"/>
      <c r="I42" s="86">
        <v>956</v>
      </c>
      <c r="J42" s="87">
        <v>944</v>
      </c>
      <c r="K42" s="87">
        <v>937</v>
      </c>
      <c r="L42" s="87">
        <v>748</v>
      </c>
      <c r="M42" s="88">
        <v>738</v>
      </c>
    </row>
    <row r="43" spans="2:13" ht="27.75" customHeight="1" x14ac:dyDescent="0.15">
      <c r="B43" s="1204"/>
      <c r="C43" s="1205"/>
      <c r="D43" s="85"/>
      <c r="E43" s="1210" t="s">
        <v>26</v>
      </c>
      <c r="F43" s="1210"/>
      <c r="G43" s="1210"/>
      <c r="H43" s="1211"/>
      <c r="I43" s="86">
        <v>10934</v>
      </c>
      <c r="J43" s="87">
        <v>10769</v>
      </c>
      <c r="K43" s="87">
        <v>10698</v>
      </c>
      <c r="L43" s="87">
        <v>10878</v>
      </c>
      <c r="M43" s="88">
        <v>10869</v>
      </c>
    </row>
    <row r="44" spans="2:13" ht="27.75" customHeight="1" x14ac:dyDescent="0.15">
      <c r="B44" s="1204"/>
      <c r="C44" s="1205"/>
      <c r="D44" s="85"/>
      <c r="E44" s="1210" t="s">
        <v>27</v>
      </c>
      <c r="F44" s="1210"/>
      <c r="G44" s="1210"/>
      <c r="H44" s="1211"/>
      <c r="I44" s="86">
        <v>442</v>
      </c>
      <c r="J44" s="87">
        <v>491</v>
      </c>
      <c r="K44" s="87">
        <v>424</v>
      </c>
      <c r="L44" s="87">
        <v>373</v>
      </c>
      <c r="M44" s="88">
        <v>436</v>
      </c>
    </row>
    <row r="45" spans="2:13" ht="27.75" customHeight="1" x14ac:dyDescent="0.15">
      <c r="B45" s="1204"/>
      <c r="C45" s="1205"/>
      <c r="D45" s="85"/>
      <c r="E45" s="1210" t="s">
        <v>28</v>
      </c>
      <c r="F45" s="1210"/>
      <c r="G45" s="1210"/>
      <c r="H45" s="1211"/>
      <c r="I45" s="86">
        <v>2193</v>
      </c>
      <c r="J45" s="87">
        <v>2240</v>
      </c>
      <c r="K45" s="87">
        <v>2299</v>
      </c>
      <c r="L45" s="87">
        <v>2136</v>
      </c>
      <c r="M45" s="88">
        <v>2224</v>
      </c>
    </row>
    <row r="46" spans="2:13" ht="27.75" customHeight="1" x14ac:dyDescent="0.15">
      <c r="B46" s="1204"/>
      <c r="C46" s="1205"/>
      <c r="D46" s="85"/>
      <c r="E46" s="1210" t="s">
        <v>29</v>
      </c>
      <c r="F46" s="1210"/>
      <c r="G46" s="1210"/>
      <c r="H46" s="1211"/>
      <c r="I46" s="86" t="s">
        <v>478</v>
      </c>
      <c r="J46" s="87" t="s">
        <v>478</v>
      </c>
      <c r="K46" s="87" t="s">
        <v>478</v>
      </c>
      <c r="L46" s="87" t="s">
        <v>478</v>
      </c>
      <c r="M46" s="88" t="s">
        <v>478</v>
      </c>
    </row>
    <row r="47" spans="2:13" ht="27.75" customHeight="1" x14ac:dyDescent="0.15">
      <c r="B47" s="1204"/>
      <c r="C47" s="1205"/>
      <c r="D47" s="85"/>
      <c r="E47" s="1210" t="s">
        <v>30</v>
      </c>
      <c r="F47" s="1210"/>
      <c r="G47" s="1210"/>
      <c r="H47" s="1211"/>
      <c r="I47" s="86" t="s">
        <v>478</v>
      </c>
      <c r="J47" s="87" t="s">
        <v>478</v>
      </c>
      <c r="K47" s="87" t="s">
        <v>478</v>
      </c>
      <c r="L47" s="87" t="s">
        <v>478</v>
      </c>
      <c r="M47" s="88" t="s">
        <v>478</v>
      </c>
    </row>
    <row r="48" spans="2:13" ht="27.75" customHeight="1" x14ac:dyDescent="0.15">
      <c r="B48" s="1206"/>
      <c r="C48" s="1207"/>
      <c r="D48" s="85"/>
      <c r="E48" s="1210" t="s">
        <v>31</v>
      </c>
      <c r="F48" s="1210"/>
      <c r="G48" s="1210"/>
      <c r="H48" s="1211"/>
      <c r="I48" s="86" t="s">
        <v>478</v>
      </c>
      <c r="J48" s="87" t="s">
        <v>478</v>
      </c>
      <c r="K48" s="87" t="s">
        <v>478</v>
      </c>
      <c r="L48" s="87" t="s">
        <v>478</v>
      </c>
      <c r="M48" s="88" t="s">
        <v>478</v>
      </c>
    </row>
    <row r="49" spans="2:13" ht="27.75" customHeight="1" x14ac:dyDescent="0.15">
      <c r="B49" s="1212" t="s">
        <v>32</v>
      </c>
      <c r="C49" s="1213"/>
      <c r="D49" s="89"/>
      <c r="E49" s="1210" t="s">
        <v>33</v>
      </c>
      <c r="F49" s="1210"/>
      <c r="G49" s="1210"/>
      <c r="H49" s="1211"/>
      <c r="I49" s="86">
        <v>10139</v>
      </c>
      <c r="J49" s="87">
        <v>10504</v>
      </c>
      <c r="K49" s="87">
        <v>10281</v>
      </c>
      <c r="L49" s="87">
        <v>9517</v>
      </c>
      <c r="M49" s="88">
        <v>9260</v>
      </c>
    </row>
    <row r="50" spans="2:13" ht="27.75" customHeight="1" x14ac:dyDescent="0.15">
      <c r="B50" s="1204"/>
      <c r="C50" s="1205"/>
      <c r="D50" s="85"/>
      <c r="E50" s="1210" t="s">
        <v>34</v>
      </c>
      <c r="F50" s="1210"/>
      <c r="G50" s="1210"/>
      <c r="H50" s="1211"/>
      <c r="I50" s="86">
        <v>114</v>
      </c>
      <c r="J50" s="87">
        <v>135</v>
      </c>
      <c r="K50" s="87">
        <v>113</v>
      </c>
      <c r="L50" s="87">
        <v>95</v>
      </c>
      <c r="M50" s="88">
        <v>73</v>
      </c>
    </row>
    <row r="51" spans="2:13" ht="27.75" customHeight="1" x14ac:dyDescent="0.15">
      <c r="B51" s="1206"/>
      <c r="C51" s="1207"/>
      <c r="D51" s="85"/>
      <c r="E51" s="1210" t="s">
        <v>35</v>
      </c>
      <c r="F51" s="1210"/>
      <c r="G51" s="1210"/>
      <c r="H51" s="1211"/>
      <c r="I51" s="86">
        <v>17417</v>
      </c>
      <c r="J51" s="87">
        <v>18377</v>
      </c>
      <c r="K51" s="87">
        <v>18728</v>
      </c>
      <c r="L51" s="87">
        <v>18592</v>
      </c>
      <c r="M51" s="88">
        <v>18491</v>
      </c>
    </row>
    <row r="52" spans="2:13" ht="27.75" customHeight="1" thickBot="1" x14ac:dyDescent="0.2">
      <c r="B52" s="1214" t="s">
        <v>36</v>
      </c>
      <c r="C52" s="1215"/>
      <c r="D52" s="90"/>
      <c r="E52" s="1216" t="s">
        <v>37</v>
      </c>
      <c r="F52" s="1216"/>
      <c r="G52" s="1216"/>
      <c r="H52" s="1217"/>
      <c r="I52" s="91">
        <v>665</v>
      </c>
      <c r="J52" s="92">
        <v>296</v>
      </c>
      <c r="K52" s="92">
        <v>982</v>
      </c>
      <c r="L52" s="92">
        <v>1956</v>
      </c>
      <c r="M52" s="93">
        <v>2664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517</v>
      </c>
      <c r="G2" s="111"/>
      <c r="H2" s="112"/>
    </row>
    <row r="3" spans="1:8" x14ac:dyDescent="0.15">
      <c r="A3" s="108" t="s">
        <v>510</v>
      </c>
      <c r="B3" s="113"/>
      <c r="C3" s="114"/>
      <c r="D3" s="115">
        <v>66777</v>
      </c>
      <c r="E3" s="116"/>
      <c r="F3" s="117">
        <v>67201</v>
      </c>
      <c r="G3" s="118"/>
      <c r="H3" s="119"/>
    </row>
    <row r="4" spans="1:8" x14ac:dyDescent="0.15">
      <c r="A4" s="120"/>
      <c r="B4" s="121"/>
      <c r="C4" s="122"/>
      <c r="D4" s="123">
        <v>45291</v>
      </c>
      <c r="E4" s="124"/>
      <c r="F4" s="125">
        <v>35210</v>
      </c>
      <c r="G4" s="126"/>
      <c r="H4" s="127"/>
    </row>
    <row r="5" spans="1:8" x14ac:dyDescent="0.15">
      <c r="A5" s="108" t="s">
        <v>512</v>
      </c>
      <c r="B5" s="113"/>
      <c r="C5" s="114"/>
      <c r="D5" s="115">
        <v>89965</v>
      </c>
      <c r="E5" s="116"/>
      <c r="F5" s="117">
        <v>75709</v>
      </c>
      <c r="G5" s="118"/>
      <c r="H5" s="119"/>
    </row>
    <row r="6" spans="1:8" x14ac:dyDescent="0.15">
      <c r="A6" s="120"/>
      <c r="B6" s="121"/>
      <c r="C6" s="122"/>
      <c r="D6" s="123">
        <v>73601</v>
      </c>
      <c r="E6" s="124"/>
      <c r="F6" s="125">
        <v>35212</v>
      </c>
      <c r="G6" s="126"/>
      <c r="H6" s="127"/>
    </row>
    <row r="7" spans="1:8" x14ac:dyDescent="0.15">
      <c r="A7" s="108" t="s">
        <v>513</v>
      </c>
      <c r="B7" s="113"/>
      <c r="C7" s="114"/>
      <c r="D7" s="115">
        <v>100772</v>
      </c>
      <c r="E7" s="116"/>
      <c r="F7" s="117">
        <v>90961</v>
      </c>
      <c r="G7" s="118"/>
      <c r="H7" s="119"/>
    </row>
    <row r="8" spans="1:8" x14ac:dyDescent="0.15">
      <c r="A8" s="120"/>
      <c r="B8" s="121"/>
      <c r="C8" s="122"/>
      <c r="D8" s="123">
        <v>70201</v>
      </c>
      <c r="E8" s="124"/>
      <c r="F8" s="125">
        <v>37720</v>
      </c>
      <c r="G8" s="126"/>
      <c r="H8" s="127"/>
    </row>
    <row r="9" spans="1:8" x14ac:dyDescent="0.15">
      <c r="A9" s="108" t="s">
        <v>514</v>
      </c>
      <c r="B9" s="113"/>
      <c r="C9" s="114"/>
      <c r="D9" s="115">
        <v>96237</v>
      </c>
      <c r="E9" s="116"/>
      <c r="F9" s="117">
        <v>106614</v>
      </c>
      <c r="G9" s="118"/>
      <c r="H9" s="119"/>
    </row>
    <row r="10" spans="1:8" x14ac:dyDescent="0.15">
      <c r="A10" s="120"/>
      <c r="B10" s="121"/>
      <c r="C10" s="122"/>
      <c r="D10" s="123">
        <v>56758</v>
      </c>
      <c r="E10" s="124"/>
      <c r="F10" s="125">
        <v>45545</v>
      </c>
      <c r="G10" s="126"/>
      <c r="H10" s="127"/>
    </row>
    <row r="11" spans="1:8" x14ac:dyDescent="0.15">
      <c r="A11" s="108" t="s">
        <v>515</v>
      </c>
      <c r="B11" s="113"/>
      <c r="C11" s="114"/>
      <c r="D11" s="115">
        <v>65824</v>
      </c>
      <c r="E11" s="116"/>
      <c r="F11" s="117">
        <v>85459</v>
      </c>
      <c r="G11" s="118"/>
      <c r="H11" s="119"/>
    </row>
    <row r="12" spans="1:8" x14ac:dyDescent="0.15">
      <c r="A12" s="120"/>
      <c r="B12" s="121"/>
      <c r="C12" s="128"/>
      <c r="D12" s="123">
        <v>51529</v>
      </c>
      <c r="E12" s="124"/>
      <c r="F12" s="125">
        <v>44378</v>
      </c>
      <c r="G12" s="126"/>
      <c r="H12" s="127"/>
    </row>
    <row r="13" spans="1:8" x14ac:dyDescent="0.15">
      <c r="A13" s="108"/>
      <c r="B13" s="113"/>
      <c r="C13" s="129"/>
      <c r="D13" s="130">
        <v>83915</v>
      </c>
      <c r="E13" s="131"/>
      <c r="F13" s="132">
        <v>85189</v>
      </c>
      <c r="G13" s="133"/>
      <c r="H13" s="119"/>
    </row>
    <row r="14" spans="1:8" x14ac:dyDescent="0.15">
      <c r="A14" s="120"/>
      <c r="B14" s="121"/>
      <c r="C14" s="122"/>
      <c r="D14" s="123">
        <v>59476</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8.75</v>
      </c>
      <c r="C19" s="134">
        <f>ROUND(VALUE(SUBSTITUTE(実質収支比率等に係る経年分析!G$48,"▲","-")),2)</f>
        <v>5.81</v>
      </c>
      <c r="D19" s="134">
        <f>ROUND(VALUE(SUBSTITUTE(実質収支比率等に係る経年分析!H$48,"▲","-")),2)</f>
        <v>4.87</v>
      </c>
      <c r="E19" s="134">
        <f>ROUND(VALUE(SUBSTITUTE(実質収支比率等に係る経年分析!I$48,"▲","-")),2)</f>
        <v>7.68</v>
      </c>
      <c r="F19" s="134">
        <f>ROUND(VALUE(SUBSTITUTE(実質収支比率等に係る経年分析!J$48,"▲","-")),2)</f>
        <v>8.2200000000000006</v>
      </c>
    </row>
    <row r="20" spans="1:11" x14ac:dyDescent="0.15">
      <c r="A20" s="134" t="s">
        <v>42</v>
      </c>
      <c r="B20" s="134">
        <f>ROUND(VALUE(SUBSTITUTE(実質収支比率等に係る経年分析!F$47,"▲","-")),2)</f>
        <v>49.57</v>
      </c>
      <c r="C20" s="134">
        <f>ROUND(VALUE(SUBSTITUTE(実質収支比率等に係る経年分析!G$47,"▲","-")),2)</f>
        <v>48.73</v>
      </c>
      <c r="D20" s="134">
        <f>ROUND(VALUE(SUBSTITUTE(実質収支比率等に係る経年分析!H$47,"▲","-")),2)</f>
        <v>48.15</v>
      </c>
      <c r="E20" s="134">
        <f>ROUND(VALUE(SUBSTITUTE(実質収支比率等に係る経年分析!I$47,"▲","-")),2)</f>
        <v>45.32</v>
      </c>
      <c r="F20" s="134">
        <f>ROUND(VALUE(SUBSTITUTE(実質収支比率等に係る経年分析!J$47,"▲","-")),2)</f>
        <v>46.03</v>
      </c>
    </row>
    <row r="21" spans="1:11" x14ac:dyDescent="0.15">
      <c r="A21" s="134" t="s">
        <v>43</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-2.58</v>
      </c>
      <c r="D21" s="134">
        <f>IF(ISNUMBER(VALUE(SUBSTITUTE(実質収支比率等に係る経年分析!H$49,"▲","-"))),ROUND(VALUE(SUBSTITUTE(実質収支比率等に係る経年分析!H$49,"▲","-")),2),NA())</f>
        <v>-0.77</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0.96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国民健康保険特別会計（施設勘定）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0.28999999999999998</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4.8600000000000003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8.2100000000000009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1347</v>
      </c>
      <c r="E42" s="136"/>
      <c r="F42" s="136"/>
      <c r="G42" s="136">
        <f>'実質公債費比率（分子）の構造'!L$52</f>
        <v>1372</v>
      </c>
      <c r="H42" s="136"/>
      <c r="I42" s="136"/>
      <c r="J42" s="136">
        <f>'実質公債費比率（分子）の構造'!M$52</f>
        <v>1419</v>
      </c>
      <c r="K42" s="136"/>
      <c r="L42" s="136"/>
      <c r="M42" s="136">
        <f>'実質公債費比率（分子）の構造'!N$52</f>
        <v>1518</v>
      </c>
      <c r="N42" s="136"/>
      <c r="O42" s="136"/>
      <c r="P42" s="136">
        <f>'実質公債費比率（分子）の構造'!O$52</f>
        <v>1502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13</v>
      </c>
      <c r="L44" s="136"/>
      <c r="M44" s="136"/>
      <c r="N44" s="136">
        <f>'実質公債費比率（分子）の構造'!O$50</f>
        <v>12</v>
      </c>
      <c r="O44" s="136"/>
      <c r="P44" s="136"/>
    </row>
    <row r="45" spans="1:16" x14ac:dyDescent="0.15">
      <c r="A45" s="136" t="s">
        <v>53</v>
      </c>
      <c r="B45" s="136">
        <f>'実質公債費比率（分子）の構造'!K$49</f>
        <v>85</v>
      </c>
      <c r="C45" s="136"/>
      <c r="D45" s="136"/>
      <c r="E45" s="136">
        <f>'実質公債費比率（分子）の構造'!L$49</f>
        <v>66</v>
      </c>
      <c r="F45" s="136"/>
      <c r="G45" s="136"/>
      <c r="H45" s="136">
        <f>'実質公債費比率（分子）の構造'!M$49</f>
        <v>64</v>
      </c>
      <c r="I45" s="136"/>
      <c r="J45" s="136"/>
      <c r="K45" s="136">
        <f>'実質公債費比率（分子）の構造'!N$49</f>
        <v>72</v>
      </c>
      <c r="L45" s="136"/>
      <c r="M45" s="136"/>
      <c r="N45" s="136">
        <f>'実質公債費比率（分子）の構造'!O$49</f>
        <v>65</v>
      </c>
      <c r="O45" s="136"/>
      <c r="P45" s="136"/>
    </row>
    <row r="46" spans="1:16" x14ac:dyDescent="0.15">
      <c r="A46" s="136" t="s">
        <v>54</v>
      </c>
      <c r="B46" s="136">
        <f>'実質公債費比率（分子）の構造'!K$48</f>
        <v>568</v>
      </c>
      <c r="C46" s="136"/>
      <c r="D46" s="136"/>
      <c r="E46" s="136">
        <f>'実質公債費比率（分子）の構造'!L$48</f>
        <v>628</v>
      </c>
      <c r="F46" s="136"/>
      <c r="G46" s="136"/>
      <c r="H46" s="136">
        <f>'実質公債費比率（分子）の構造'!M$48</f>
        <v>703</v>
      </c>
      <c r="I46" s="136"/>
      <c r="J46" s="136"/>
      <c r="K46" s="136">
        <f>'実質公債費比率（分子）の構造'!N$48</f>
        <v>711</v>
      </c>
      <c r="L46" s="136"/>
      <c r="M46" s="136"/>
      <c r="N46" s="136">
        <f>'実質公債費比率（分子）の構造'!O$48</f>
        <v>749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1082</v>
      </c>
      <c r="C49" s="136"/>
      <c r="D49" s="136"/>
      <c r="E49" s="136">
        <f>'実質公債費比率（分子）の構造'!L$45</f>
        <v>1070</v>
      </c>
      <c r="F49" s="136"/>
      <c r="G49" s="136"/>
      <c r="H49" s="136">
        <f>'実質公債費比率（分子）の構造'!M$45</f>
        <v>1048</v>
      </c>
      <c r="I49" s="136"/>
      <c r="J49" s="136"/>
      <c r="K49" s="136">
        <f>'実質公債費比率（分子）の構造'!N$45</f>
        <v>1071</v>
      </c>
      <c r="L49" s="136"/>
      <c r="M49" s="136"/>
      <c r="N49" s="136">
        <f>'実質公債費比率（分子）の構造'!O$45</f>
        <v>1120</v>
      </c>
      <c r="O49" s="136"/>
      <c r="P49" s="136"/>
    </row>
    <row r="50" spans="1:16" x14ac:dyDescent="0.15">
      <c r="A50" s="136" t="s">
        <v>58</v>
      </c>
      <c r="B50" s="136" t="e">
        <f>NA()</f>
        <v>#N/A</v>
      </c>
      <c r="C50" s="136">
        <f>IF(ISNUMBER('実質公債費比率（分子）の構造'!K$53),'実質公債費比率（分子）の構造'!K$53,NA())</f>
        <v>401</v>
      </c>
      <c r="D50" s="136" t="e">
        <f>NA()</f>
        <v>#N/A</v>
      </c>
      <c r="E50" s="136" t="e">
        <f>NA()</f>
        <v>#N/A</v>
      </c>
      <c r="F50" s="136">
        <f>IF(ISNUMBER('実質公債費比率（分子）の構造'!L$53),'実質公債費比率（分子）の構造'!L$53,NA())</f>
        <v>405</v>
      </c>
      <c r="G50" s="136" t="e">
        <f>NA()</f>
        <v>#N/A</v>
      </c>
      <c r="H50" s="136" t="e">
        <f>NA()</f>
        <v>#N/A</v>
      </c>
      <c r="I50" s="136">
        <f>IF(ISNUMBER('実質公債費比率（分子）の構造'!M$53),'実質公債費比率（分子）の構造'!M$53,NA())</f>
        <v>409</v>
      </c>
      <c r="J50" s="136" t="e">
        <f>NA()</f>
        <v>#N/A</v>
      </c>
      <c r="K50" s="136" t="e">
        <f>NA()</f>
        <v>#N/A</v>
      </c>
      <c r="L50" s="136">
        <f>IF(ISNUMBER('実質公債費比率（分子）の構造'!N$53),'実質公債費比率（分子）の構造'!N$53,NA())</f>
        <v>349</v>
      </c>
      <c r="M50" s="136" t="e">
        <f>NA()</f>
        <v>#N/A</v>
      </c>
      <c r="N50" s="136" t="e">
        <f>NA()</f>
        <v>#N/A</v>
      </c>
      <c r="O50" s="136">
        <f>IF(ISNUMBER('実質公債費比率（分子）の構造'!O$53),'実質公債費比率（分子）の構造'!O$53,NA())</f>
        <v>444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17417</v>
      </c>
      <c r="E56" s="135"/>
      <c r="F56" s="135"/>
      <c r="G56" s="135">
        <f>'将来負担比率（分子）の構造'!J$51</f>
        <v>18377</v>
      </c>
      <c r="H56" s="135"/>
      <c r="I56" s="135"/>
      <c r="J56" s="135">
        <f>'将来負担比率（分子）の構造'!K$51</f>
        <v>18728</v>
      </c>
      <c r="K56" s="135"/>
      <c r="L56" s="135"/>
      <c r="M56" s="135">
        <f>'将来負担比率（分子）の構造'!L$51</f>
        <v>18592</v>
      </c>
      <c r="N56" s="135"/>
      <c r="O56" s="135"/>
      <c r="P56" s="135">
        <f>'将来負担比率（分子）の構造'!M$51</f>
        <v>18491</v>
      </c>
    </row>
    <row r="57" spans="1:16" x14ac:dyDescent="0.15">
      <c r="A57" s="135" t="s">
        <v>34</v>
      </c>
      <c r="B57" s="135"/>
      <c r="C57" s="135"/>
      <c r="D57" s="135">
        <f>'将来負担比率（分子）の構造'!I$50</f>
        <v>114</v>
      </c>
      <c r="E57" s="135"/>
      <c r="F57" s="135"/>
      <c r="G57" s="135">
        <f>'将来負担比率（分子）の構造'!J$50</f>
        <v>135</v>
      </c>
      <c r="H57" s="135"/>
      <c r="I57" s="135"/>
      <c r="J57" s="135">
        <f>'将来負担比率（分子）の構造'!K$50</f>
        <v>113</v>
      </c>
      <c r="K57" s="135"/>
      <c r="L57" s="135"/>
      <c r="M57" s="135">
        <f>'将来負担比率（分子）の構造'!L$50</f>
        <v>95</v>
      </c>
      <c r="N57" s="135"/>
      <c r="O57" s="135"/>
      <c r="P57" s="135">
        <f>'将来負担比率（分子）の構造'!M$50</f>
        <v>73</v>
      </c>
    </row>
    <row r="58" spans="1:16" x14ac:dyDescent="0.15">
      <c r="A58" s="135" t="s">
        <v>33</v>
      </c>
      <c r="B58" s="135"/>
      <c r="C58" s="135"/>
      <c r="D58" s="135">
        <f>'将来負担比率（分子）の構造'!I$49</f>
        <v>10139</v>
      </c>
      <c r="E58" s="135"/>
      <c r="F58" s="135"/>
      <c r="G58" s="135">
        <f>'将来負担比率（分子）の構造'!J$49</f>
        <v>10504</v>
      </c>
      <c r="H58" s="135"/>
      <c r="I58" s="135"/>
      <c r="J58" s="135">
        <f>'将来負担比率（分子）の構造'!K$49</f>
        <v>10281</v>
      </c>
      <c r="K58" s="135"/>
      <c r="L58" s="135"/>
      <c r="M58" s="135">
        <f>'将来負担比率（分子）の構造'!L$49</f>
        <v>9517</v>
      </c>
      <c r="N58" s="135"/>
      <c r="O58" s="135"/>
      <c r="P58" s="135">
        <f>'将来負担比率（分子）の構造'!M$49</f>
        <v>9260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2193</v>
      </c>
      <c r="C62" s="135"/>
      <c r="D62" s="135"/>
      <c r="E62" s="135">
        <f>'将来負担比率（分子）の構造'!J$45</f>
        <v>2240</v>
      </c>
      <c r="F62" s="135"/>
      <c r="G62" s="135"/>
      <c r="H62" s="135">
        <f>'将来負担比率（分子）の構造'!K$45</f>
        <v>2299</v>
      </c>
      <c r="I62" s="135"/>
      <c r="J62" s="135"/>
      <c r="K62" s="135">
        <f>'将来負担比率（分子）の構造'!L$45</f>
        <v>2136</v>
      </c>
      <c r="L62" s="135"/>
      <c r="M62" s="135"/>
      <c r="N62" s="135">
        <f>'将来負担比率（分子）の構造'!M$45</f>
        <v>2224</v>
      </c>
      <c r="O62" s="135"/>
      <c r="P62" s="135"/>
    </row>
    <row r="63" spans="1:16" x14ac:dyDescent="0.15">
      <c r="A63" s="135" t="s">
        <v>27</v>
      </c>
      <c r="B63" s="135">
        <f>'将来負担比率（分子）の構造'!I$44</f>
        <v>442</v>
      </c>
      <c r="C63" s="135"/>
      <c r="D63" s="135"/>
      <c r="E63" s="135">
        <f>'将来負担比率（分子）の構造'!J$44</f>
        <v>491</v>
      </c>
      <c r="F63" s="135"/>
      <c r="G63" s="135"/>
      <c r="H63" s="135">
        <f>'将来負担比率（分子）の構造'!K$44</f>
        <v>424</v>
      </c>
      <c r="I63" s="135"/>
      <c r="J63" s="135"/>
      <c r="K63" s="135">
        <f>'将来負担比率（分子）の構造'!L$44</f>
        <v>373</v>
      </c>
      <c r="L63" s="135"/>
      <c r="M63" s="135"/>
      <c r="N63" s="135">
        <f>'将来負担比率（分子）の構造'!M$44</f>
        <v>436</v>
      </c>
      <c r="O63" s="135"/>
      <c r="P63" s="135"/>
    </row>
    <row r="64" spans="1:16" x14ac:dyDescent="0.15">
      <c r="A64" s="135" t="s">
        <v>26</v>
      </c>
      <c r="B64" s="135">
        <f>'将来負担比率（分子）の構造'!I$43</f>
        <v>10934</v>
      </c>
      <c r="C64" s="135"/>
      <c r="D64" s="135"/>
      <c r="E64" s="135">
        <f>'将来負担比率（分子）の構造'!J$43</f>
        <v>10769</v>
      </c>
      <c r="F64" s="135"/>
      <c r="G64" s="135"/>
      <c r="H64" s="135">
        <f>'将来負担比率（分子）の構造'!K$43</f>
        <v>10698</v>
      </c>
      <c r="I64" s="135"/>
      <c r="J64" s="135"/>
      <c r="K64" s="135">
        <f>'将来負担比率（分子）の構造'!L$43</f>
        <v>10878</v>
      </c>
      <c r="L64" s="135"/>
      <c r="M64" s="135"/>
      <c r="N64" s="135">
        <f>'将来負担比率（分子）の構造'!M$43</f>
        <v>10869</v>
      </c>
      <c r="O64" s="135"/>
      <c r="P64" s="135"/>
    </row>
    <row r="65" spans="1:16" x14ac:dyDescent="0.15">
      <c r="A65" s="135" t="s">
        <v>25</v>
      </c>
      <c r="B65" s="135">
        <f>'将来負担比率（分子）の構造'!I$42</f>
        <v>956</v>
      </c>
      <c r="C65" s="135"/>
      <c r="D65" s="135"/>
      <c r="E65" s="135">
        <f>'将来負担比率（分子）の構造'!J$42</f>
        <v>944</v>
      </c>
      <c r="F65" s="135"/>
      <c r="G65" s="135"/>
      <c r="H65" s="135">
        <f>'将来負担比率（分子）の構造'!K$42</f>
        <v>937</v>
      </c>
      <c r="I65" s="135"/>
      <c r="J65" s="135"/>
      <c r="K65" s="135">
        <f>'将来負担比率（分子）の構造'!L$42</f>
        <v>748</v>
      </c>
      <c r="L65" s="135"/>
      <c r="M65" s="135"/>
      <c r="N65" s="135">
        <f>'将来負担比率（分子）の構造'!M$42</f>
        <v>738</v>
      </c>
      <c r="O65" s="135"/>
      <c r="P65" s="135"/>
    </row>
    <row r="66" spans="1:16" x14ac:dyDescent="0.15">
      <c r="A66" s="135" t="s">
        <v>24</v>
      </c>
      <c r="B66" s="135">
        <f>'将来負担比率（分子）の構造'!I$41</f>
        <v>13811</v>
      </c>
      <c r="C66" s="135"/>
      <c r="D66" s="135"/>
      <c r="E66" s="135">
        <f>'将来負担比率（分子）の構造'!J$41</f>
        <v>14868</v>
      </c>
      <c r="F66" s="135"/>
      <c r="G66" s="135"/>
      <c r="H66" s="135">
        <f>'将来負担比率（分子）の構造'!K$41</f>
        <v>15747</v>
      </c>
      <c r="I66" s="135"/>
      <c r="J66" s="135"/>
      <c r="K66" s="135">
        <f>'将来負担比率（分子）の構造'!L$41</f>
        <v>16025</v>
      </c>
      <c r="L66" s="135"/>
      <c r="M66" s="135"/>
      <c r="N66" s="135">
        <f>'将来負担比率（分子）の構造'!M$41</f>
        <v>16221</v>
      </c>
      <c r="O66" s="135"/>
      <c r="P66" s="135"/>
    </row>
    <row r="67" spans="1:16" x14ac:dyDescent="0.15">
      <c r="A67" s="135" t="s">
        <v>62</v>
      </c>
      <c r="B67" s="135" t="e">
        <f>NA()</f>
        <v>#N/A</v>
      </c>
      <c r="C67" s="135">
        <f>IF(ISNUMBER('将来負担比率（分子）の構造'!I$52), IF('将来負担比率（分子）の構造'!I$52 &lt; 0, 0, '将来負担比率（分子）の構造'!I$52), NA())</f>
        <v>665</v>
      </c>
      <c r="D67" s="135" t="e">
        <f>NA()</f>
        <v>#N/A</v>
      </c>
      <c r="E67" s="135" t="e">
        <f>NA()</f>
        <v>#N/A</v>
      </c>
      <c r="F67" s="135">
        <f>IF(ISNUMBER('将来負担比率（分子）の構造'!J$52), IF('将来負担比率（分子）の構造'!J$52 &lt; 0, 0, '将来負担比率（分子）の構造'!J$52), NA())</f>
        <v>296</v>
      </c>
      <c r="G67" s="135" t="e">
        <f>NA()</f>
        <v>#N/A</v>
      </c>
      <c r="H67" s="135" t="e">
        <f>NA()</f>
        <v>#N/A</v>
      </c>
      <c r="I67" s="135">
        <f>IF(ISNUMBER('将来負担比率（分子）の構造'!K$52), IF('将来負担比率（分子）の構造'!K$52 &lt; 0, 0, '将来負担比率（分子）の構造'!K$52), NA())</f>
        <v>982</v>
      </c>
      <c r="J67" s="135" t="e">
        <f>NA()</f>
        <v>#N/A</v>
      </c>
      <c r="K67" s="135" t="e">
        <f>NA()</f>
        <v>#N/A</v>
      </c>
      <c r="L67" s="135">
        <f>IF(ISNUMBER('将来負担比率（分子）の構造'!L$52), IF('将来負担比率（分子）の構造'!L$52 &lt; 0, 0, '将来負担比率（分子）の構造'!L$52), NA())</f>
        <v>1956</v>
      </c>
      <c r="M67" s="135" t="e">
        <f>NA()</f>
        <v>#N/A</v>
      </c>
      <c r="N67" s="135" t="e">
        <f>NA()</f>
        <v>#N/A</v>
      </c>
      <c r="O67" s="135">
        <f>IF(ISNUMBER('将来負担比率（分子）の構造'!M$52), IF('将来負担比率（分子）の構造'!M$52 &lt; 0, 0, '将来負担比率（分子）の構造'!M$52), NA())</f>
        <v>2664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570</v>
      </c>
    </row>
    <row r="50" spans="1:17" x14ac:dyDescent="0.15">
      <c r="B50" s="248"/>
      <c r="C50" s="244"/>
      <c r="D50" s="244"/>
      <c r="E50" s="244"/>
      <c r="F50" s="244"/>
      <c r="G50" s="1227"/>
      <c r="H50" s="1228"/>
      <c r="I50" s="1228"/>
      <c r="J50" s="1229"/>
      <c r="K50" s="354" t="s">
        <v>518</v>
      </c>
      <c r="L50" s="354" t="s">
        <v>519</v>
      </c>
      <c r="M50" s="354" t="s">
        <v>520</v>
      </c>
      <c r="N50" s="354" t="s">
        <v>521</v>
      </c>
      <c r="O50" s="354" t="s">
        <v>522</v>
      </c>
    </row>
    <row r="51" spans="1:17" x14ac:dyDescent="0.15">
      <c r="B51" s="248"/>
      <c r="C51" s="244"/>
      <c r="D51" s="244"/>
      <c r="E51" s="244"/>
      <c r="F51" s="244"/>
      <c r="G51" s="1230" t="s">
        <v>571</v>
      </c>
      <c r="H51" s="1231"/>
      <c r="I51" s="1236" t="s">
        <v>572</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573</v>
      </c>
      <c r="J53" s="1240"/>
      <c r="K53" s="1241"/>
      <c r="L53" s="1241"/>
      <c r="M53" s="1241"/>
      <c r="N53" s="1241"/>
      <c r="O53" s="1241"/>
    </row>
    <row r="54" spans="1:17" x14ac:dyDescent="0.15">
      <c r="A54" s="355"/>
      <c r="B54" s="248"/>
      <c r="C54" s="244"/>
      <c r="D54" s="244"/>
      <c r="E54" s="244"/>
      <c r="F54" s="244"/>
      <c r="G54" s="1234"/>
      <c r="H54" s="1235"/>
      <c r="I54" s="1240"/>
      <c r="J54" s="1240"/>
      <c r="K54" s="1242"/>
      <c r="L54" s="1242"/>
      <c r="M54" s="1242"/>
      <c r="N54" s="1242"/>
      <c r="O54" s="1242"/>
    </row>
    <row r="55" spans="1:17" x14ac:dyDescent="0.15">
      <c r="A55" s="355"/>
      <c r="B55" s="248"/>
      <c r="C55" s="244"/>
      <c r="D55" s="244"/>
      <c r="E55" s="244"/>
      <c r="F55" s="244"/>
      <c r="G55" s="1243" t="s">
        <v>574</v>
      </c>
      <c r="H55" s="1244"/>
      <c r="I55" s="1240" t="s">
        <v>572</v>
      </c>
      <c r="J55" s="1240"/>
      <c r="K55" s="1238"/>
      <c r="L55" s="1238"/>
      <c r="M55" s="1238"/>
      <c r="N55" s="1238"/>
      <c r="O55" s="1238"/>
    </row>
    <row r="56" spans="1:17" x14ac:dyDescent="0.15">
      <c r="A56" s="355"/>
      <c r="B56" s="248"/>
      <c r="C56" s="244"/>
      <c r="D56" s="244"/>
      <c r="E56" s="244"/>
      <c r="F56" s="244"/>
      <c r="G56" s="1245"/>
      <c r="H56" s="1246"/>
      <c r="I56" s="1240"/>
      <c r="J56" s="1240"/>
      <c r="K56" s="1239"/>
      <c r="L56" s="1239"/>
      <c r="M56" s="1239"/>
      <c r="N56" s="1239"/>
      <c r="O56" s="1239"/>
    </row>
    <row r="57" spans="1:17" s="355" customFormat="1" x14ac:dyDescent="0.15">
      <c r="B57" s="356"/>
      <c r="C57" s="352"/>
      <c r="D57" s="352"/>
      <c r="E57" s="352"/>
      <c r="F57" s="352"/>
      <c r="G57" s="1245"/>
      <c r="H57" s="1246"/>
      <c r="I57" s="1249" t="s">
        <v>573</v>
      </c>
      <c r="J57" s="1249"/>
      <c r="K57" s="1241"/>
      <c r="L57" s="1241"/>
      <c r="M57" s="1241"/>
      <c r="N57" s="1241"/>
      <c r="O57" s="1241"/>
      <c r="P57" s="357"/>
      <c r="Q57" s="356"/>
    </row>
    <row r="58" spans="1:17" s="355" customFormat="1" x14ac:dyDescent="0.15">
      <c r="A58" s="243"/>
      <c r="B58" s="356"/>
      <c r="C58" s="352"/>
      <c r="D58" s="352"/>
      <c r="E58" s="352"/>
      <c r="F58" s="352"/>
      <c r="G58" s="1247"/>
      <c r="H58" s="1248"/>
      <c r="I58" s="1249"/>
      <c r="J58" s="1249"/>
      <c r="K58" s="1242"/>
      <c r="L58" s="1242"/>
      <c r="M58" s="1242"/>
      <c r="N58" s="1242"/>
      <c r="O58" s="124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50" t="s">
        <v>578</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27"/>
      <c r="H72" s="1228"/>
      <c r="I72" s="1228"/>
      <c r="J72" s="1229"/>
      <c r="K72" s="354" t="s">
        <v>518</v>
      </c>
      <c r="L72" s="354" t="s">
        <v>519</v>
      </c>
      <c r="M72" s="354" t="s">
        <v>520</v>
      </c>
      <c r="N72" s="354" t="s">
        <v>521</v>
      </c>
      <c r="O72" s="354" t="s">
        <v>522</v>
      </c>
    </row>
    <row r="73" spans="2:30" x14ac:dyDescent="0.15">
      <c r="B73" s="248"/>
      <c r="C73" s="244"/>
      <c r="D73" s="244"/>
      <c r="E73" s="244"/>
      <c r="F73" s="244"/>
      <c r="G73" s="1230" t="s">
        <v>571</v>
      </c>
      <c r="H73" s="1231"/>
      <c r="I73" s="1236" t="s">
        <v>572</v>
      </c>
      <c r="J73" s="1236"/>
      <c r="K73" s="1251">
        <v>7</v>
      </c>
      <c r="L73" s="1251">
        <v>3</v>
      </c>
      <c r="M73" s="1239">
        <v>10</v>
      </c>
      <c r="N73" s="1239">
        <v>20.9</v>
      </c>
      <c r="O73" s="1239">
        <v>28.6</v>
      </c>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577</v>
      </c>
      <c r="J75" s="1240"/>
      <c r="K75" s="1252">
        <v>5.7</v>
      </c>
      <c r="L75" s="1252">
        <v>4.5</v>
      </c>
      <c r="M75" s="1252">
        <v>4.0999999999999996</v>
      </c>
      <c r="N75" s="1252">
        <v>4</v>
      </c>
      <c r="O75" s="1252">
        <v>4.2</v>
      </c>
      <c r="U75" s="243">
        <v>81.2</v>
      </c>
      <c r="W75" s="243">
        <v>87.2</v>
      </c>
      <c r="Y75" s="243">
        <v>99.8</v>
      </c>
      <c r="AA75" s="243">
        <v>109.5</v>
      </c>
      <c r="AC75" s="243">
        <v>115.2</v>
      </c>
    </row>
    <row r="76" spans="2:30" x14ac:dyDescent="0.15">
      <c r="B76" s="248"/>
      <c r="C76" s="244"/>
      <c r="D76" s="244"/>
      <c r="E76" s="244"/>
      <c r="F76" s="244"/>
      <c r="G76" s="1234"/>
      <c r="H76" s="1235"/>
      <c r="I76" s="1240"/>
      <c r="J76" s="1240"/>
      <c r="K76" s="1242"/>
      <c r="L76" s="1242"/>
      <c r="M76" s="1242"/>
      <c r="N76" s="1242"/>
      <c r="O76" s="1242"/>
    </row>
    <row r="77" spans="2:30" x14ac:dyDescent="0.15">
      <c r="B77" s="248"/>
      <c r="C77" s="244"/>
      <c r="D77" s="244"/>
      <c r="E77" s="244"/>
      <c r="F77" s="244"/>
      <c r="G77" s="1243" t="s">
        <v>574</v>
      </c>
      <c r="H77" s="1244"/>
      <c r="I77" s="1240" t="s">
        <v>572</v>
      </c>
      <c r="J77" s="1240"/>
      <c r="K77" s="1251">
        <v>88.3</v>
      </c>
      <c r="L77" s="1251">
        <v>76.2</v>
      </c>
      <c r="M77" s="1239">
        <v>65.3</v>
      </c>
      <c r="N77" s="1239">
        <v>60.8</v>
      </c>
      <c r="O77" s="1239">
        <v>58.5</v>
      </c>
      <c r="R77" s="243">
        <v>12.3</v>
      </c>
      <c r="T77" s="243">
        <v>11.1</v>
      </c>
    </row>
    <row r="78" spans="2:30" x14ac:dyDescent="0.15">
      <c r="B78" s="248"/>
      <c r="C78" s="244"/>
      <c r="D78" s="244"/>
      <c r="E78" s="244"/>
      <c r="F78" s="244"/>
      <c r="G78" s="1245"/>
      <c r="H78" s="1246"/>
      <c r="I78" s="1240"/>
      <c r="J78" s="1240"/>
      <c r="K78" s="1251"/>
      <c r="L78" s="1251"/>
      <c r="M78" s="1239"/>
      <c r="N78" s="1239"/>
      <c r="O78" s="1239"/>
    </row>
    <row r="79" spans="2:30" x14ac:dyDescent="0.15">
      <c r="B79" s="248"/>
      <c r="C79" s="244"/>
      <c r="D79" s="244"/>
      <c r="E79" s="244"/>
      <c r="F79" s="244"/>
      <c r="G79" s="1245"/>
      <c r="H79" s="1246"/>
      <c r="I79" s="1253" t="s">
        <v>577</v>
      </c>
      <c r="J79" s="1249"/>
      <c r="K79" s="1254">
        <v>13.8</v>
      </c>
      <c r="L79" s="1254">
        <v>12.8</v>
      </c>
      <c r="M79" s="1254">
        <v>12</v>
      </c>
      <c r="N79" s="1254">
        <v>11.1</v>
      </c>
      <c r="O79" s="1254">
        <v>10.7</v>
      </c>
      <c r="V79" s="243">
        <v>53.5</v>
      </c>
      <c r="X79" s="243">
        <v>48.2</v>
      </c>
      <c r="Z79" s="243">
        <v>34.200000000000003</v>
      </c>
      <c r="AB79" s="243">
        <v>30.3</v>
      </c>
      <c r="AD79" s="243">
        <v>28.9</v>
      </c>
    </row>
    <row r="80" spans="2:30" x14ac:dyDescent="0.15">
      <c r="B80" s="248"/>
      <c r="C80" s="244"/>
      <c r="D80" s="244"/>
      <c r="E80" s="244"/>
      <c r="F80" s="244"/>
      <c r="G80" s="1247"/>
      <c r="H80" s="1248"/>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5167722</v>
      </c>
      <c r="S5" s="613"/>
      <c r="T5" s="613"/>
      <c r="U5" s="613"/>
      <c r="V5" s="613"/>
      <c r="W5" s="613"/>
      <c r="X5" s="613"/>
      <c r="Y5" s="614"/>
      <c r="Z5" s="615">
        <v>32.299999999999997</v>
      </c>
      <c r="AA5" s="615"/>
      <c r="AB5" s="615"/>
      <c r="AC5" s="615"/>
      <c r="AD5" s="616">
        <v>5167722</v>
      </c>
      <c r="AE5" s="616"/>
      <c r="AF5" s="616"/>
      <c r="AG5" s="616"/>
      <c r="AH5" s="616"/>
      <c r="AI5" s="616"/>
      <c r="AJ5" s="616"/>
      <c r="AK5" s="616"/>
      <c r="AL5" s="617">
        <v>51</v>
      </c>
      <c r="AM5" s="618"/>
      <c r="AN5" s="618"/>
      <c r="AO5" s="619"/>
      <c r="AP5" s="609" t="s">
        <v>206</v>
      </c>
      <c r="AQ5" s="610"/>
      <c r="AR5" s="610"/>
      <c r="AS5" s="610"/>
      <c r="AT5" s="610"/>
      <c r="AU5" s="610"/>
      <c r="AV5" s="610"/>
      <c r="AW5" s="610"/>
      <c r="AX5" s="610"/>
      <c r="AY5" s="610"/>
      <c r="AZ5" s="610"/>
      <c r="BA5" s="610"/>
      <c r="BB5" s="610"/>
      <c r="BC5" s="610"/>
      <c r="BD5" s="610"/>
      <c r="BE5" s="610"/>
      <c r="BF5" s="611"/>
      <c r="BG5" s="623">
        <v>5159238</v>
      </c>
      <c r="BH5" s="624"/>
      <c r="BI5" s="624"/>
      <c r="BJ5" s="624"/>
      <c r="BK5" s="624"/>
      <c r="BL5" s="624"/>
      <c r="BM5" s="624"/>
      <c r="BN5" s="625"/>
      <c r="BO5" s="626">
        <v>99.8</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213933</v>
      </c>
      <c r="S6" s="624"/>
      <c r="T6" s="624"/>
      <c r="U6" s="624"/>
      <c r="V6" s="624"/>
      <c r="W6" s="624"/>
      <c r="X6" s="624"/>
      <c r="Y6" s="625"/>
      <c r="Z6" s="626">
        <v>1.3</v>
      </c>
      <c r="AA6" s="626"/>
      <c r="AB6" s="626"/>
      <c r="AC6" s="626"/>
      <c r="AD6" s="627">
        <v>213933</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5159238</v>
      </c>
      <c r="BH6" s="624"/>
      <c r="BI6" s="624"/>
      <c r="BJ6" s="624"/>
      <c r="BK6" s="624"/>
      <c r="BL6" s="624"/>
      <c r="BM6" s="624"/>
      <c r="BN6" s="625"/>
      <c r="BO6" s="626">
        <v>99.8</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164522</v>
      </c>
      <c r="CS6" s="624"/>
      <c r="CT6" s="624"/>
      <c r="CU6" s="624"/>
      <c r="CV6" s="624"/>
      <c r="CW6" s="624"/>
      <c r="CX6" s="624"/>
      <c r="CY6" s="625"/>
      <c r="CZ6" s="626">
        <v>1.1000000000000001</v>
      </c>
      <c r="DA6" s="626"/>
      <c r="DB6" s="626"/>
      <c r="DC6" s="626"/>
      <c r="DD6" s="632">
        <v>494</v>
      </c>
      <c r="DE6" s="624"/>
      <c r="DF6" s="624"/>
      <c r="DG6" s="624"/>
      <c r="DH6" s="624"/>
      <c r="DI6" s="624"/>
      <c r="DJ6" s="624"/>
      <c r="DK6" s="624"/>
      <c r="DL6" s="624"/>
      <c r="DM6" s="624"/>
      <c r="DN6" s="624"/>
      <c r="DO6" s="624"/>
      <c r="DP6" s="625"/>
      <c r="DQ6" s="632">
        <v>164522</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8934</v>
      </c>
      <c r="S7" s="624"/>
      <c r="T7" s="624"/>
      <c r="U7" s="624"/>
      <c r="V7" s="624"/>
      <c r="W7" s="624"/>
      <c r="X7" s="624"/>
      <c r="Y7" s="625"/>
      <c r="Z7" s="626">
        <v>0.1</v>
      </c>
      <c r="AA7" s="626"/>
      <c r="AB7" s="626"/>
      <c r="AC7" s="626"/>
      <c r="AD7" s="627">
        <v>8934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1914823</v>
      </c>
      <c r="BH7" s="624"/>
      <c r="BI7" s="624"/>
      <c r="BJ7" s="624"/>
      <c r="BK7" s="624"/>
      <c r="BL7" s="624"/>
      <c r="BM7" s="624"/>
      <c r="BN7" s="625"/>
      <c r="BO7" s="626">
        <v>37.1</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1712059</v>
      </c>
      <c r="CS7" s="624"/>
      <c r="CT7" s="624"/>
      <c r="CU7" s="624"/>
      <c r="CV7" s="624"/>
      <c r="CW7" s="624"/>
      <c r="CX7" s="624"/>
      <c r="CY7" s="625"/>
      <c r="CZ7" s="626">
        <v>11.4</v>
      </c>
      <c r="DA7" s="626"/>
      <c r="DB7" s="626"/>
      <c r="DC7" s="626"/>
      <c r="DD7" s="632">
        <v>68325</v>
      </c>
      <c r="DE7" s="624"/>
      <c r="DF7" s="624"/>
      <c r="DG7" s="624"/>
      <c r="DH7" s="624"/>
      <c r="DI7" s="624"/>
      <c r="DJ7" s="624"/>
      <c r="DK7" s="624"/>
      <c r="DL7" s="624"/>
      <c r="DM7" s="624"/>
      <c r="DN7" s="624"/>
      <c r="DO7" s="624"/>
      <c r="DP7" s="625"/>
      <c r="DQ7" s="632">
        <v>1491877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25806</v>
      </c>
      <c r="S8" s="624"/>
      <c r="T8" s="624"/>
      <c r="U8" s="624"/>
      <c r="V8" s="624"/>
      <c r="W8" s="624"/>
      <c r="X8" s="624"/>
      <c r="Y8" s="625"/>
      <c r="Z8" s="626">
        <v>0.2</v>
      </c>
      <c r="AA8" s="626"/>
      <c r="AB8" s="626"/>
      <c r="AC8" s="626"/>
      <c r="AD8" s="627">
        <v>25806</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57780</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4126212</v>
      </c>
      <c r="CS8" s="624"/>
      <c r="CT8" s="624"/>
      <c r="CU8" s="624"/>
      <c r="CV8" s="624"/>
      <c r="CW8" s="624"/>
      <c r="CX8" s="624"/>
      <c r="CY8" s="625"/>
      <c r="CZ8" s="626">
        <v>27.5</v>
      </c>
      <c r="DA8" s="626"/>
      <c r="DB8" s="626"/>
      <c r="DC8" s="626"/>
      <c r="DD8" s="632">
        <v>106928</v>
      </c>
      <c r="DE8" s="624"/>
      <c r="DF8" s="624"/>
      <c r="DG8" s="624"/>
      <c r="DH8" s="624"/>
      <c r="DI8" s="624"/>
      <c r="DJ8" s="624"/>
      <c r="DK8" s="624"/>
      <c r="DL8" s="624"/>
      <c r="DM8" s="624"/>
      <c r="DN8" s="624"/>
      <c r="DO8" s="624"/>
      <c r="DP8" s="625"/>
      <c r="DQ8" s="632">
        <v>2426479</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25525</v>
      </c>
      <c r="S9" s="624"/>
      <c r="T9" s="624"/>
      <c r="U9" s="624"/>
      <c r="V9" s="624"/>
      <c r="W9" s="624"/>
      <c r="X9" s="624"/>
      <c r="Y9" s="625"/>
      <c r="Z9" s="626">
        <v>0.2</v>
      </c>
      <c r="AA9" s="626"/>
      <c r="AB9" s="626"/>
      <c r="AC9" s="626"/>
      <c r="AD9" s="627">
        <v>25525</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1513404</v>
      </c>
      <c r="BH9" s="624"/>
      <c r="BI9" s="624"/>
      <c r="BJ9" s="624"/>
      <c r="BK9" s="624"/>
      <c r="BL9" s="624"/>
      <c r="BM9" s="624"/>
      <c r="BN9" s="625"/>
      <c r="BO9" s="626">
        <v>29.3</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1512662</v>
      </c>
      <c r="CS9" s="624"/>
      <c r="CT9" s="624"/>
      <c r="CU9" s="624"/>
      <c r="CV9" s="624"/>
      <c r="CW9" s="624"/>
      <c r="CX9" s="624"/>
      <c r="CY9" s="625"/>
      <c r="CZ9" s="626">
        <v>10.1</v>
      </c>
      <c r="DA9" s="626"/>
      <c r="DB9" s="626"/>
      <c r="DC9" s="626"/>
      <c r="DD9" s="632">
        <v>38723</v>
      </c>
      <c r="DE9" s="624"/>
      <c r="DF9" s="624"/>
      <c r="DG9" s="624"/>
      <c r="DH9" s="624"/>
      <c r="DI9" s="624"/>
      <c r="DJ9" s="624"/>
      <c r="DK9" s="624"/>
      <c r="DL9" s="624"/>
      <c r="DM9" s="624"/>
      <c r="DN9" s="624"/>
      <c r="DO9" s="624"/>
      <c r="DP9" s="625"/>
      <c r="DQ9" s="632">
        <v>1403201</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641815</v>
      </c>
      <c r="S10" s="624"/>
      <c r="T10" s="624"/>
      <c r="U10" s="624"/>
      <c r="V10" s="624"/>
      <c r="W10" s="624"/>
      <c r="X10" s="624"/>
      <c r="Y10" s="625"/>
      <c r="Z10" s="626">
        <v>4</v>
      </c>
      <c r="AA10" s="626"/>
      <c r="AB10" s="626"/>
      <c r="AC10" s="626"/>
      <c r="AD10" s="627">
        <v>641815</v>
      </c>
      <c r="AE10" s="627"/>
      <c r="AF10" s="627"/>
      <c r="AG10" s="627"/>
      <c r="AH10" s="627"/>
      <c r="AI10" s="627"/>
      <c r="AJ10" s="627"/>
      <c r="AK10" s="627"/>
      <c r="AL10" s="628">
        <v>6.3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108884</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3064</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64</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16056</v>
      </c>
      <c r="S11" s="624"/>
      <c r="T11" s="624"/>
      <c r="U11" s="624"/>
      <c r="V11" s="624"/>
      <c r="W11" s="624"/>
      <c r="X11" s="624"/>
      <c r="Y11" s="625"/>
      <c r="Z11" s="626">
        <v>0.1</v>
      </c>
      <c r="AA11" s="626"/>
      <c r="AB11" s="626"/>
      <c r="AC11" s="626"/>
      <c r="AD11" s="627">
        <v>16056</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234755</v>
      </c>
      <c r="BH11" s="624"/>
      <c r="BI11" s="624"/>
      <c r="BJ11" s="624"/>
      <c r="BK11" s="624"/>
      <c r="BL11" s="624"/>
      <c r="BM11" s="624"/>
      <c r="BN11" s="625"/>
      <c r="BO11" s="626">
        <v>4.5</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1158619</v>
      </c>
      <c r="CS11" s="624"/>
      <c r="CT11" s="624"/>
      <c r="CU11" s="624"/>
      <c r="CV11" s="624"/>
      <c r="CW11" s="624"/>
      <c r="CX11" s="624"/>
      <c r="CY11" s="625"/>
      <c r="CZ11" s="626">
        <v>7.7</v>
      </c>
      <c r="DA11" s="626"/>
      <c r="DB11" s="626"/>
      <c r="DC11" s="626"/>
      <c r="DD11" s="632">
        <v>251735</v>
      </c>
      <c r="DE11" s="624"/>
      <c r="DF11" s="624"/>
      <c r="DG11" s="624"/>
      <c r="DH11" s="624"/>
      <c r="DI11" s="624"/>
      <c r="DJ11" s="624"/>
      <c r="DK11" s="624"/>
      <c r="DL11" s="624"/>
      <c r="DM11" s="624"/>
      <c r="DN11" s="624"/>
      <c r="DO11" s="624"/>
      <c r="DP11" s="625"/>
      <c r="DQ11" s="632">
        <v>869171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2944915</v>
      </c>
      <c r="BH12" s="624"/>
      <c r="BI12" s="624"/>
      <c r="BJ12" s="624"/>
      <c r="BK12" s="624"/>
      <c r="BL12" s="624"/>
      <c r="BM12" s="624"/>
      <c r="BN12" s="625"/>
      <c r="BO12" s="626">
        <v>57</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270563</v>
      </c>
      <c r="CS12" s="624"/>
      <c r="CT12" s="624"/>
      <c r="CU12" s="624"/>
      <c r="CV12" s="624"/>
      <c r="CW12" s="624"/>
      <c r="CX12" s="624"/>
      <c r="CY12" s="625"/>
      <c r="CZ12" s="626">
        <v>1.8</v>
      </c>
      <c r="DA12" s="626"/>
      <c r="DB12" s="626"/>
      <c r="DC12" s="626"/>
      <c r="DD12" s="632">
        <v>12992</v>
      </c>
      <c r="DE12" s="624"/>
      <c r="DF12" s="624"/>
      <c r="DG12" s="624"/>
      <c r="DH12" s="624"/>
      <c r="DI12" s="624"/>
      <c r="DJ12" s="624"/>
      <c r="DK12" s="624"/>
      <c r="DL12" s="624"/>
      <c r="DM12" s="624"/>
      <c r="DN12" s="624"/>
      <c r="DO12" s="624"/>
      <c r="DP12" s="625"/>
      <c r="DQ12" s="632">
        <v>225236</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46904</v>
      </c>
      <c r="S13" s="624"/>
      <c r="T13" s="624"/>
      <c r="U13" s="624"/>
      <c r="V13" s="624"/>
      <c r="W13" s="624"/>
      <c r="X13" s="624"/>
      <c r="Y13" s="625"/>
      <c r="Z13" s="626">
        <v>0.3</v>
      </c>
      <c r="AA13" s="626"/>
      <c r="AB13" s="626"/>
      <c r="AC13" s="626"/>
      <c r="AD13" s="627">
        <v>46904</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2944041</v>
      </c>
      <c r="BH13" s="624"/>
      <c r="BI13" s="624"/>
      <c r="BJ13" s="624"/>
      <c r="BK13" s="624"/>
      <c r="BL13" s="624"/>
      <c r="BM13" s="624"/>
      <c r="BN13" s="625"/>
      <c r="BO13" s="626">
        <v>57</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1502301</v>
      </c>
      <c r="CS13" s="624"/>
      <c r="CT13" s="624"/>
      <c r="CU13" s="624"/>
      <c r="CV13" s="624"/>
      <c r="CW13" s="624"/>
      <c r="CX13" s="624"/>
      <c r="CY13" s="625"/>
      <c r="CZ13" s="626">
        <v>10</v>
      </c>
      <c r="DA13" s="626"/>
      <c r="DB13" s="626"/>
      <c r="DC13" s="626"/>
      <c r="DD13" s="632">
        <v>860587</v>
      </c>
      <c r="DE13" s="624"/>
      <c r="DF13" s="624"/>
      <c r="DG13" s="624"/>
      <c r="DH13" s="624"/>
      <c r="DI13" s="624"/>
      <c r="DJ13" s="624"/>
      <c r="DK13" s="624"/>
      <c r="DL13" s="624"/>
      <c r="DM13" s="624"/>
      <c r="DN13" s="624"/>
      <c r="DO13" s="624"/>
      <c r="DP13" s="625"/>
      <c r="DQ13" s="632">
        <v>1325395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81033</v>
      </c>
      <c r="BH14" s="624"/>
      <c r="BI14" s="624"/>
      <c r="BJ14" s="624"/>
      <c r="BK14" s="624"/>
      <c r="BL14" s="624"/>
      <c r="BM14" s="624"/>
      <c r="BN14" s="625"/>
      <c r="BO14" s="626">
        <v>1.6</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620399</v>
      </c>
      <c r="CS14" s="624"/>
      <c r="CT14" s="624"/>
      <c r="CU14" s="624"/>
      <c r="CV14" s="624"/>
      <c r="CW14" s="624"/>
      <c r="CX14" s="624"/>
      <c r="CY14" s="625"/>
      <c r="CZ14" s="626">
        <v>4.0999999999999996</v>
      </c>
      <c r="DA14" s="626"/>
      <c r="DB14" s="626"/>
      <c r="DC14" s="626"/>
      <c r="DD14" s="632">
        <v>6571</v>
      </c>
      <c r="DE14" s="624"/>
      <c r="DF14" s="624"/>
      <c r="DG14" s="624"/>
      <c r="DH14" s="624"/>
      <c r="DI14" s="624"/>
      <c r="DJ14" s="624"/>
      <c r="DK14" s="624"/>
      <c r="DL14" s="624"/>
      <c r="DM14" s="624"/>
      <c r="DN14" s="624"/>
      <c r="DO14" s="624"/>
      <c r="DP14" s="625"/>
      <c r="DQ14" s="632">
        <v>616670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19643</v>
      </c>
      <c r="S15" s="624"/>
      <c r="T15" s="624"/>
      <c r="U15" s="624"/>
      <c r="V15" s="624"/>
      <c r="W15" s="624"/>
      <c r="X15" s="624"/>
      <c r="Y15" s="625"/>
      <c r="Z15" s="626">
        <v>0.1</v>
      </c>
      <c r="AA15" s="626"/>
      <c r="AB15" s="626"/>
      <c r="AC15" s="626"/>
      <c r="AD15" s="627">
        <v>19643</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218467</v>
      </c>
      <c r="BH15" s="624"/>
      <c r="BI15" s="624"/>
      <c r="BJ15" s="624"/>
      <c r="BK15" s="624"/>
      <c r="BL15" s="624"/>
      <c r="BM15" s="624"/>
      <c r="BN15" s="625"/>
      <c r="BO15" s="626">
        <v>4.2</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2784382</v>
      </c>
      <c r="CS15" s="624"/>
      <c r="CT15" s="624"/>
      <c r="CU15" s="624"/>
      <c r="CV15" s="624"/>
      <c r="CW15" s="624"/>
      <c r="CX15" s="624"/>
      <c r="CY15" s="625"/>
      <c r="CZ15" s="626">
        <v>18.600000000000001</v>
      </c>
      <c r="DA15" s="626"/>
      <c r="DB15" s="626"/>
      <c r="DC15" s="626"/>
      <c r="DD15" s="632">
        <v>968992</v>
      </c>
      <c r="DE15" s="624"/>
      <c r="DF15" s="624"/>
      <c r="DG15" s="624"/>
      <c r="DH15" s="624"/>
      <c r="DI15" s="624"/>
      <c r="DJ15" s="624"/>
      <c r="DK15" s="624"/>
      <c r="DL15" s="624"/>
      <c r="DM15" s="624"/>
      <c r="DN15" s="624"/>
      <c r="DO15" s="624"/>
      <c r="DP15" s="625"/>
      <c r="DQ15" s="632">
        <v>1683206</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4283258</v>
      </c>
      <c r="S16" s="624"/>
      <c r="T16" s="624"/>
      <c r="U16" s="624"/>
      <c r="V16" s="624"/>
      <c r="W16" s="624"/>
      <c r="X16" s="624"/>
      <c r="Y16" s="625"/>
      <c r="Z16" s="626">
        <v>26.8</v>
      </c>
      <c r="AA16" s="626"/>
      <c r="AB16" s="626"/>
      <c r="AC16" s="626"/>
      <c r="AD16" s="627">
        <v>3920698</v>
      </c>
      <c r="AE16" s="627"/>
      <c r="AF16" s="627"/>
      <c r="AG16" s="627"/>
      <c r="AH16" s="627"/>
      <c r="AI16" s="627"/>
      <c r="AJ16" s="627"/>
      <c r="AK16" s="627"/>
      <c r="AL16" s="628">
        <v>38.700000000000003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7466</v>
      </c>
      <c r="CS16" s="624"/>
      <c r="CT16" s="624"/>
      <c r="CU16" s="624"/>
      <c r="CV16" s="624"/>
      <c r="CW16" s="624"/>
      <c r="CX16" s="624"/>
      <c r="CY16" s="625"/>
      <c r="CZ16" s="626">
        <v>0</v>
      </c>
      <c r="DA16" s="626"/>
      <c r="DB16" s="626"/>
      <c r="DC16" s="626"/>
      <c r="DD16" s="632" t="s">
        <v>108</v>
      </c>
      <c r="DE16" s="624"/>
      <c r="DF16" s="624"/>
      <c r="DG16" s="624"/>
      <c r="DH16" s="624"/>
      <c r="DI16" s="624"/>
      <c r="DJ16" s="624"/>
      <c r="DK16" s="624"/>
      <c r="DL16" s="624"/>
      <c r="DM16" s="624"/>
      <c r="DN16" s="624"/>
      <c r="DO16" s="624"/>
      <c r="DP16" s="625"/>
      <c r="DQ16" s="632">
        <v>95</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3920698</v>
      </c>
      <c r="S17" s="624"/>
      <c r="T17" s="624"/>
      <c r="U17" s="624"/>
      <c r="V17" s="624"/>
      <c r="W17" s="624"/>
      <c r="X17" s="624"/>
      <c r="Y17" s="625"/>
      <c r="Z17" s="626">
        <v>24.5</v>
      </c>
      <c r="AA17" s="626"/>
      <c r="AB17" s="626"/>
      <c r="AC17" s="626"/>
      <c r="AD17" s="627">
        <v>3920698</v>
      </c>
      <c r="AE17" s="627"/>
      <c r="AF17" s="627"/>
      <c r="AG17" s="627"/>
      <c r="AH17" s="627"/>
      <c r="AI17" s="627"/>
      <c r="AJ17" s="627"/>
      <c r="AK17" s="627"/>
      <c r="AL17" s="628">
        <v>38.700000000000003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1116247</v>
      </c>
      <c r="CS17" s="624"/>
      <c r="CT17" s="624"/>
      <c r="CU17" s="624"/>
      <c r="CV17" s="624"/>
      <c r="CW17" s="624"/>
      <c r="CX17" s="624"/>
      <c r="CY17" s="625"/>
      <c r="CZ17" s="626">
        <v>7.5</v>
      </c>
      <c r="DA17" s="626"/>
      <c r="DB17" s="626"/>
      <c r="DC17" s="626"/>
      <c r="DD17" s="632" t="s">
        <v>108</v>
      </c>
      <c r="DE17" s="624"/>
      <c r="DF17" s="624"/>
      <c r="DG17" s="624"/>
      <c r="DH17" s="624"/>
      <c r="DI17" s="624"/>
      <c r="DJ17" s="624"/>
      <c r="DK17" s="624"/>
      <c r="DL17" s="624"/>
      <c r="DM17" s="624"/>
      <c r="DN17" s="624"/>
      <c r="DO17" s="624"/>
      <c r="DP17" s="625"/>
      <c r="DQ17" s="632">
        <v>1089988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362560</v>
      </c>
      <c r="S18" s="624"/>
      <c r="T18" s="624"/>
      <c r="U18" s="624"/>
      <c r="V18" s="624"/>
      <c r="W18" s="624"/>
      <c r="X18" s="624"/>
      <c r="Y18" s="625"/>
      <c r="Z18" s="626">
        <v>2.2999999999999998</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8484</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10449596</v>
      </c>
      <c r="S20" s="624"/>
      <c r="T20" s="624"/>
      <c r="U20" s="624"/>
      <c r="V20" s="624"/>
      <c r="W20" s="624"/>
      <c r="X20" s="624"/>
      <c r="Y20" s="625"/>
      <c r="Z20" s="626">
        <v>65.3</v>
      </c>
      <c r="AA20" s="626"/>
      <c r="AB20" s="626"/>
      <c r="AC20" s="626"/>
      <c r="AD20" s="627">
        <v>10087036</v>
      </c>
      <c r="AE20" s="627"/>
      <c r="AF20" s="627"/>
      <c r="AG20" s="627"/>
      <c r="AH20" s="627"/>
      <c r="AI20" s="627"/>
      <c r="AJ20" s="627"/>
      <c r="AK20" s="627"/>
      <c r="AL20" s="628">
        <v>99.6</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8484</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14978496</v>
      </c>
      <c r="CS20" s="624"/>
      <c r="CT20" s="624"/>
      <c r="CU20" s="624"/>
      <c r="CV20" s="624"/>
      <c r="CW20" s="624"/>
      <c r="CX20" s="624"/>
      <c r="CY20" s="625"/>
      <c r="CZ20" s="626">
        <v>100</v>
      </c>
      <c r="DA20" s="626"/>
      <c r="DB20" s="626"/>
      <c r="DC20" s="626"/>
      <c r="DD20" s="632">
        <v>2315347</v>
      </c>
      <c r="DE20" s="624"/>
      <c r="DF20" s="624"/>
      <c r="DG20" s="624"/>
      <c r="DH20" s="624"/>
      <c r="DI20" s="624"/>
      <c r="DJ20" s="624"/>
      <c r="DK20" s="624"/>
      <c r="DL20" s="624"/>
      <c r="DM20" s="624"/>
      <c r="DN20" s="624"/>
      <c r="DO20" s="624"/>
      <c r="DP20" s="625"/>
      <c r="DQ20" s="632">
        <v>11295904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6307</v>
      </c>
      <c r="S21" s="624"/>
      <c r="T21" s="624"/>
      <c r="U21" s="624"/>
      <c r="V21" s="624"/>
      <c r="W21" s="624"/>
      <c r="X21" s="624"/>
      <c r="Y21" s="625"/>
      <c r="Z21" s="626">
        <v>0</v>
      </c>
      <c r="AA21" s="626"/>
      <c r="AB21" s="626"/>
      <c r="AC21" s="626"/>
      <c r="AD21" s="627">
        <v>6307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8484</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31439</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170638</v>
      </c>
      <c r="S23" s="624"/>
      <c r="T23" s="624"/>
      <c r="U23" s="624"/>
      <c r="V23" s="624"/>
      <c r="W23" s="624"/>
      <c r="X23" s="624"/>
      <c r="Y23" s="625"/>
      <c r="Z23" s="626">
        <v>1.1000000000000001</v>
      </c>
      <c r="AA23" s="626"/>
      <c r="AB23" s="626"/>
      <c r="AC23" s="626"/>
      <c r="AD23" s="627">
        <v>20053</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77206</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5473415</v>
      </c>
      <c r="CS24" s="613"/>
      <c r="CT24" s="613"/>
      <c r="CU24" s="613"/>
      <c r="CV24" s="613"/>
      <c r="CW24" s="613"/>
      <c r="CX24" s="613"/>
      <c r="CY24" s="614"/>
      <c r="CZ24" s="650">
        <v>36.5</v>
      </c>
      <c r="DA24" s="651"/>
      <c r="DB24" s="651"/>
      <c r="DC24" s="652"/>
      <c r="DD24" s="649">
        <v>3980788</v>
      </c>
      <c r="DE24" s="613"/>
      <c r="DF24" s="613"/>
      <c r="DG24" s="613"/>
      <c r="DH24" s="613"/>
      <c r="DI24" s="613"/>
      <c r="DJ24" s="613"/>
      <c r="DK24" s="614"/>
      <c r="DL24" s="649">
        <v>3978160</v>
      </c>
      <c r="DM24" s="613"/>
      <c r="DN24" s="613"/>
      <c r="DO24" s="613"/>
      <c r="DP24" s="613"/>
      <c r="DQ24" s="613"/>
      <c r="DR24" s="613"/>
      <c r="DS24" s="613"/>
      <c r="DT24" s="613"/>
      <c r="DU24" s="613"/>
      <c r="DV24" s="614"/>
      <c r="DW24" s="617">
        <v>36.6</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1315411</v>
      </c>
      <c r="S25" s="624"/>
      <c r="T25" s="624"/>
      <c r="U25" s="624"/>
      <c r="V25" s="624"/>
      <c r="W25" s="624"/>
      <c r="X25" s="624"/>
      <c r="Y25" s="625"/>
      <c r="Z25" s="626">
        <v>8.1999999999999993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2349660</v>
      </c>
      <c r="CS25" s="655"/>
      <c r="CT25" s="655"/>
      <c r="CU25" s="655"/>
      <c r="CV25" s="655"/>
      <c r="CW25" s="655"/>
      <c r="CX25" s="655"/>
      <c r="CY25" s="656"/>
      <c r="CZ25" s="657">
        <v>15.7</v>
      </c>
      <c r="DA25" s="658"/>
      <c r="DB25" s="658"/>
      <c r="DC25" s="659"/>
      <c r="DD25" s="632">
        <v>2140743</v>
      </c>
      <c r="DE25" s="655"/>
      <c r="DF25" s="655"/>
      <c r="DG25" s="655"/>
      <c r="DH25" s="655"/>
      <c r="DI25" s="655"/>
      <c r="DJ25" s="655"/>
      <c r="DK25" s="656"/>
      <c r="DL25" s="632">
        <v>2138115</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1431010</v>
      </c>
      <c r="CS26" s="624"/>
      <c r="CT26" s="624"/>
      <c r="CU26" s="624"/>
      <c r="CV26" s="624"/>
      <c r="CW26" s="624"/>
      <c r="CX26" s="624"/>
      <c r="CY26" s="625"/>
      <c r="CZ26" s="657">
        <v>9.6</v>
      </c>
      <c r="DA26" s="658"/>
      <c r="DB26" s="658"/>
      <c r="DC26" s="659"/>
      <c r="DD26" s="632">
        <v>1271615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950665</v>
      </c>
      <c r="S27" s="624"/>
      <c r="T27" s="624"/>
      <c r="U27" s="624"/>
      <c r="V27" s="624"/>
      <c r="W27" s="624"/>
      <c r="X27" s="624"/>
      <c r="Y27" s="625"/>
      <c r="Z27" s="626">
        <v>5.9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5167722</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2007508</v>
      </c>
      <c r="CS27" s="655"/>
      <c r="CT27" s="655"/>
      <c r="CU27" s="655"/>
      <c r="CV27" s="655"/>
      <c r="CW27" s="655"/>
      <c r="CX27" s="655"/>
      <c r="CY27" s="656"/>
      <c r="CZ27" s="657">
        <v>13.4</v>
      </c>
      <c r="DA27" s="658"/>
      <c r="DB27" s="658"/>
      <c r="DC27" s="659"/>
      <c r="DD27" s="632">
        <v>750057</v>
      </c>
      <c r="DE27" s="655"/>
      <c r="DF27" s="655"/>
      <c r="DG27" s="655"/>
      <c r="DH27" s="655"/>
      <c r="DI27" s="655"/>
      <c r="DJ27" s="655"/>
      <c r="DK27" s="656"/>
      <c r="DL27" s="632">
        <v>750057</v>
      </c>
      <c r="DM27" s="655"/>
      <c r="DN27" s="655"/>
      <c r="DO27" s="655"/>
      <c r="DP27" s="655"/>
      <c r="DQ27" s="655"/>
      <c r="DR27" s="655"/>
      <c r="DS27" s="655"/>
      <c r="DT27" s="655"/>
      <c r="DU27" s="655"/>
      <c r="DV27" s="656"/>
      <c r="DW27" s="628">
        <v>6.9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91454</v>
      </c>
      <c r="S28" s="624"/>
      <c r="T28" s="624"/>
      <c r="U28" s="624"/>
      <c r="V28" s="624"/>
      <c r="W28" s="624"/>
      <c r="X28" s="624"/>
      <c r="Y28" s="625"/>
      <c r="Z28" s="626">
        <v>0.6</v>
      </c>
      <c r="AA28" s="626"/>
      <c r="AB28" s="626"/>
      <c r="AC28" s="626"/>
      <c r="AD28" s="627">
        <v>8578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1116247</v>
      </c>
      <c r="CS28" s="624"/>
      <c r="CT28" s="624"/>
      <c r="CU28" s="624"/>
      <c r="CV28" s="624"/>
      <c r="CW28" s="624"/>
      <c r="CX28" s="624"/>
      <c r="CY28" s="625"/>
      <c r="CZ28" s="657">
        <v>7.5</v>
      </c>
      <c r="DA28" s="658"/>
      <c r="DB28" s="658"/>
      <c r="DC28" s="659"/>
      <c r="DD28" s="632">
        <v>1089988</v>
      </c>
      <c r="DE28" s="624"/>
      <c r="DF28" s="624"/>
      <c r="DG28" s="624"/>
      <c r="DH28" s="624"/>
      <c r="DI28" s="624"/>
      <c r="DJ28" s="624"/>
      <c r="DK28" s="625"/>
      <c r="DL28" s="632">
        <v>1089988</v>
      </c>
      <c r="DM28" s="624"/>
      <c r="DN28" s="624"/>
      <c r="DO28" s="624"/>
      <c r="DP28" s="624"/>
      <c r="DQ28" s="624"/>
      <c r="DR28" s="624"/>
      <c r="DS28" s="624"/>
      <c r="DT28" s="624"/>
      <c r="DU28" s="624"/>
      <c r="DV28" s="625"/>
      <c r="DW28" s="628">
        <v>10</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28226</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1116247</v>
      </c>
      <c r="CS29" s="655"/>
      <c r="CT29" s="655"/>
      <c r="CU29" s="655"/>
      <c r="CV29" s="655"/>
      <c r="CW29" s="655"/>
      <c r="CX29" s="655"/>
      <c r="CY29" s="656"/>
      <c r="CZ29" s="657">
        <v>7.5</v>
      </c>
      <c r="DA29" s="658"/>
      <c r="DB29" s="658"/>
      <c r="DC29" s="659"/>
      <c r="DD29" s="632">
        <v>1089988</v>
      </c>
      <c r="DE29" s="655"/>
      <c r="DF29" s="655"/>
      <c r="DG29" s="655"/>
      <c r="DH29" s="655"/>
      <c r="DI29" s="655"/>
      <c r="DJ29" s="655"/>
      <c r="DK29" s="656"/>
      <c r="DL29" s="632">
        <v>1089988</v>
      </c>
      <c r="DM29" s="655"/>
      <c r="DN29" s="655"/>
      <c r="DO29" s="655"/>
      <c r="DP29" s="655"/>
      <c r="DQ29" s="655"/>
      <c r="DR29" s="655"/>
      <c r="DS29" s="655"/>
      <c r="DT29" s="655"/>
      <c r="DU29" s="655"/>
      <c r="DV29" s="656"/>
      <c r="DW29" s="628">
        <v>10</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253234</v>
      </c>
      <c r="S30" s="624"/>
      <c r="T30" s="624"/>
      <c r="U30" s="624"/>
      <c r="V30" s="624"/>
      <c r="W30" s="624"/>
      <c r="X30" s="624"/>
      <c r="Y30" s="625"/>
      <c r="Z30" s="626">
        <v>1.6</v>
      </c>
      <c r="AA30" s="626"/>
      <c r="AB30" s="626"/>
      <c r="AC30" s="626"/>
      <c r="AD30" s="627">
        <v>6102</v>
      </c>
      <c r="AE30" s="627"/>
      <c r="AF30" s="627"/>
      <c r="AG30" s="627"/>
      <c r="AH30" s="627"/>
      <c r="AI30" s="627"/>
      <c r="AJ30" s="627"/>
      <c r="AK30" s="627"/>
      <c r="AL30" s="628">
        <v>0.1</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94.5</v>
      </c>
      <c r="BN30" s="682"/>
      <c r="BO30" s="682"/>
      <c r="BP30" s="682"/>
      <c r="BQ30" s="683"/>
      <c r="BR30" s="681">
        <v>98.6</v>
      </c>
      <c r="BS30" s="682"/>
      <c r="BT30" s="682"/>
      <c r="BU30" s="682"/>
      <c r="BV30" s="682"/>
      <c r="BW30" s="682"/>
      <c r="BX30" s="618">
        <v>94.9</v>
      </c>
      <c r="BY30" s="682"/>
      <c r="BZ30" s="682"/>
      <c r="CA30" s="682"/>
      <c r="CB30" s="683"/>
      <c r="CD30" s="686"/>
      <c r="CE30" s="687"/>
      <c r="CF30" s="637" t="s">
        <v>290</v>
      </c>
      <c r="CG30" s="638"/>
      <c r="CH30" s="638"/>
      <c r="CI30" s="638"/>
      <c r="CJ30" s="638"/>
      <c r="CK30" s="638"/>
      <c r="CL30" s="638"/>
      <c r="CM30" s="638"/>
      <c r="CN30" s="638"/>
      <c r="CO30" s="638"/>
      <c r="CP30" s="638"/>
      <c r="CQ30" s="639"/>
      <c r="CR30" s="623">
        <v>986598</v>
      </c>
      <c r="CS30" s="624"/>
      <c r="CT30" s="624"/>
      <c r="CU30" s="624"/>
      <c r="CV30" s="624"/>
      <c r="CW30" s="624"/>
      <c r="CX30" s="624"/>
      <c r="CY30" s="625"/>
      <c r="CZ30" s="657">
        <v>6.6</v>
      </c>
      <c r="DA30" s="658"/>
      <c r="DB30" s="658"/>
      <c r="DC30" s="659"/>
      <c r="DD30" s="632">
        <v>960920</v>
      </c>
      <c r="DE30" s="624"/>
      <c r="DF30" s="624"/>
      <c r="DG30" s="624"/>
      <c r="DH30" s="624"/>
      <c r="DI30" s="624"/>
      <c r="DJ30" s="624"/>
      <c r="DK30" s="625"/>
      <c r="DL30" s="632">
        <v>960920</v>
      </c>
      <c r="DM30" s="624"/>
      <c r="DN30" s="624"/>
      <c r="DO30" s="624"/>
      <c r="DP30" s="624"/>
      <c r="DQ30" s="624"/>
      <c r="DR30" s="624"/>
      <c r="DS30" s="624"/>
      <c r="DT30" s="624"/>
      <c r="DU30" s="624"/>
      <c r="DV30" s="625"/>
      <c r="DW30" s="628">
        <v>8.8000000000000007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936130</v>
      </c>
      <c r="S31" s="624"/>
      <c r="T31" s="624"/>
      <c r="U31" s="624"/>
      <c r="V31" s="624"/>
      <c r="W31" s="624"/>
      <c r="X31" s="624"/>
      <c r="Y31" s="625"/>
      <c r="Z31" s="626">
        <v>5.8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97.4</v>
      </c>
      <c r="BN31" s="679"/>
      <c r="BO31" s="679"/>
      <c r="BP31" s="679"/>
      <c r="BQ31" s="680"/>
      <c r="BR31" s="678">
        <v>99</v>
      </c>
      <c r="BS31" s="655"/>
      <c r="BT31" s="655"/>
      <c r="BU31" s="655"/>
      <c r="BV31" s="655"/>
      <c r="BW31" s="655"/>
      <c r="BX31" s="629">
        <v>97.4</v>
      </c>
      <c r="BY31" s="679"/>
      <c r="BZ31" s="679"/>
      <c r="CA31" s="679"/>
      <c r="CB31" s="680"/>
      <c r="CD31" s="686"/>
      <c r="CE31" s="687"/>
      <c r="CF31" s="637" t="s">
        <v>294</v>
      </c>
      <c r="CG31" s="638"/>
      <c r="CH31" s="638"/>
      <c r="CI31" s="638"/>
      <c r="CJ31" s="638"/>
      <c r="CK31" s="638"/>
      <c r="CL31" s="638"/>
      <c r="CM31" s="638"/>
      <c r="CN31" s="638"/>
      <c r="CO31" s="638"/>
      <c r="CP31" s="638"/>
      <c r="CQ31" s="639"/>
      <c r="CR31" s="623">
        <v>129649</v>
      </c>
      <c r="CS31" s="655"/>
      <c r="CT31" s="655"/>
      <c r="CU31" s="655"/>
      <c r="CV31" s="655"/>
      <c r="CW31" s="655"/>
      <c r="CX31" s="655"/>
      <c r="CY31" s="656"/>
      <c r="CZ31" s="657">
        <v>0.9</v>
      </c>
      <c r="DA31" s="658"/>
      <c r="DB31" s="658"/>
      <c r="DC31" s="659"/>
      <c r="DD31" s="632">
        <v>129068</v>
      </c>
      <c r="DE31" s="655"/>
      <c r="DF31" s="655"/>
      <c r="DG31" s="655"/>
      <c r="DH31" s="655"/>
      <c r="DI31" s="655"/>
      <c r="DJ31" s="655"/>
      <c r="DK31" s="656"/>
      <c r="DL31" s="632">
        <v>129068</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511029</v>
      </c>
      <c r="S32" s="624"/>
      <c r="T32" s="624"/>
      <c r="U32" s="624"/>
      <c r="V32" s="624"/>
      <c r="W32" s="624"/>
      <c r="X32" s="624"/>
      <c r="Y32" s="625"/>
      <c r="Z32" s="626">
        <v>3.2</v>
      </c>
      <c r="AA32" s="626"/>
      <c r="AB32" s="626"/>
      <c r="AC32" s="626"/>
      <c r="AD32" s="627">
        <v>320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92.4</v>
      </c>
      <c r="BN32" s="691"/>
      <c r="BO32" s="691"/>
      <c r="BP32" s="691"/>
      <c r="BQ32" s="693"/>
      <c r="BR32" s="690">
        <v>98.3</v>
      </c>
      <c r="BS32" s="691"/>
      <c r="BT32" s="691"/>
      <c r="BU32" s="691"/>
      <c r="BV32" s="691"/>
      <c r="BW32" s="691"/>
      <c r="BX32" s="692">
        <v>92.9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1186670</v>
      </c>
      <c r="S33" s="624"/>
      <c r="T33" s="624"/>
      <c r="U33" s="624"/>
      <c r="V33" s="624"/>
      <c r="W33" s="624"/>
      <c r="X33" s="624"/>
      <c r="Y33" s="625"/>
      <c r="Z33" s="626">
        <v>7.4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7182268</v>
      </c>
      <c r="CS33" s="655"/>
      <c r="CT33" s="655"/>
      <c r="CU33" s="655"/>
      <c r="CV33" s="655"/>
      <c r="CW33" s="655"/>
      <c r="CX33" s="655"/>
      <c r="CY33" s="656"/>
      <c r="CZ33" s="657">
        <v>48</v>
      </c>
      <c r="DA33" s="658"/>
      <c r="DB33" s="658"/>
      <c r="DC33" s="659"/>
      <c r="DD33" s="632">
        <v>6160586</v>
      </c>
      <c r="DE33" s="655"/>
      <c r="DF33" s="655"/>
      <c r="DG33" s="655"/>
      <c r="DH33" s="655"/>
      <c r="DI33" s="655"/>
      <c r="DJ33" s="655"/>
      <c r="DK33" s="656"/>
      <c r="DL33" s="632">
        <v>4679743</v>
      </c>
      <c r="DM33" s="655"/>
      <c r="DN33" s="655"/>
      <c r="DO33" s="655"/>
      <c r="DP33" s="655"/>
      <c r="DQ33" s="655"/>
      <c r="DR33" s="655"/>
      <c r="DS33" s="655"/>
      <c r="DT33" s="655"/>
      <c r="DU33" s="655"/>
      <c r="DV33" s="656"/>
      <c r="DW33" s="628">
        <v>43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2793323</v>
      </c>
      <c r="CS34" s="624"/>
      <c r="CT34" s="624"/>
      <c r="CU34" s="624"/>
      <c r="CV34" s="624"/>
      <c r="CW34" s="624"/>
      <c r="CX34" s="624"/>
      <c r="CY34" s="625"/>
      <c r="CZ34" s="657">
        <v>18.600000000000001</v>
      </c>
      <c r="DA34" s="658"/>
      <c r="DB34" s="658"/>
      <c r="DC34" s="659"/>
      <c r="DD34" s="632">
        <v>2240026</v>
      </c>
      <c r="DE34" s="624"/>
      <c r="DF34" s="624"/>
      <c r="DG34" s="624"/>
      <c r="DH34" s="624"/>
      <c r="DI34" s="624"/>
      <c r="DJ34" s="624"/>
      <c r="DK34" s="625"/>
      <c r="DL34" s="632">
        <v>1981469</v>
      </c>
      <c r="DM34" s="624"/>
      <c r="DN34" s="624"/>
      <c r="DO34" s="624"/>
      <c r="DP34" s="624"/>
      <c r="DQ34" s="624"/>
      <c r="DR34" s="624"/>
      <c r="DS34" s="624"/>
      <c r="DT34" s="624"/>
      <c r="DU34" s="624"/>
      <c r="DV34" s="625"/>
      <c r="DW34" s="628">
        <v>18.2</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753070</v>
      </c>
      <c r="S35" s="624"/>
      <c r="T35" s="624"/>
      <c r="U35" s="624"/>
      <c r="V35" s="624"/>
      <c r="W35" s="624"/>
      <c r="X35" s="624"/>
      <c r="Y35" s="625"/>
      <c r="Z35" s="626">
        <v>4.7</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2302630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197456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194545</v>
      </c>
      <c r="CS35" s="655"/>
      <c r="CT35" s="655"/>
      <c r="CU35" s="655"/>
      <c r="CV35" s="655"/>
      <c r="CW35" s="655"/>
      <c r="CX35" s="655"/>
      <c r="CY35" s="656"/>
      <c r="CZ35" s="657">
        <v>1.3</v>
      </c>
      <c r="DA35" s="658"/>
      <c r="DB35" s="658"/>
      <c r="DC35" s="659"/>
      <c r="DD35" s="632">
        <v>184798</v>
      </c>
      <c r="DE35" s="655"/>
      <c r="DF35" s="655"/>
      <c r="DG35" s="655"/>
      <c r="DH35" s="655"/>
      <c r="DI35" s="655"/>
      <c r="DJ35" s="655"/>
      <c r="DK35" s="656"/>
      <c r="DL35" s="632">
        <v>180112</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16008005</v>
      </c>
      <c r="S36" s="696"/>
      <c r="T36" s="696"/>
      <c r="U36" s="696"/>
      <c r="V36" s="696"/>
      <c r="W36" s="696"/>
      <c r="X36" s="696"/>
      <c r="Y36" s="697"/>
      <c r="Z36" s="698">
        <v>100</v>
      </c>
      <c r="AA36" s="698"/>
      <c r="AB36" s="698"/>
      <c r="AC36" s="698"/>
      <c r="AD36" s="699">
        <v>10128396</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730818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56408</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1916210</v>
      </c>
      <c r="CS36" s="624"/>
      <c r="CT36" s="624"/>
      <c r="CU36" s="624"/>
      <c r="CV36" s="624"/>
      <c r="CW36" s="624"/>
      <c r="CX36" s="624"/>
      <c r="CY36" s="625"/>
      <c r="CZ36" s="657">
        <v>12.8</v>
      </c>
      <c r="DA36" s="658"/>
      <c r="DB36" s="658"/>
      <c r="DC36" s="659"/>
      <c r="DD36" s="632">
        <v>1713337</v>
      </c>
      <c r="DE36" s="624"/>
      <c r="DF36" s="624"/>
      <c r="DG36" s="624"/>
      <c r="DH36" s="624"/>
      <c r="DI36" s="624"/>
      <c r="DJ36" s="624"/>
      <c r="DK36" s="625"/>
      <c r="DL36" s="632">
        <v>1245813</v>
      </c>
      <c r="DM36" s="624"/>
      <c r="DN36" s="624"/>
      <c r="DO36" s="624"/>
      <c r="DP36" s="624"/>
      <c r="DQ36" s="624"/>
      <c r="DR36" s="624"/>
      <c r="DS36" s="624"/>
      <c r="DT36" s="624"/>
      <c r="DU36" s="624"/>
      <c r="DV36" s="625"/>
      <c r="DW36" s="628">
        <v>11.4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253216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4877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848304</v>
      </c>
      <c r="CS37" s="655"/>
      <c r="CT37" s="655"/>
      <c r="CU37" s="655"/>
      <c r="CV37" s="655"/>
      <c r="CW37" s="655"/>
      <c r="CX37" s="655"/>
      <c r="CY37" s="656"/>
      <c r="CZ37" s="657">
        <v>5.7</v>
      </c>
      <c r="DA37" s="658"/>
      <c r="DB37" s="658"/>
      <c r="DC37" s="659"/>
      <c r="DD37" s="632">
        <v>841875</v>
      </c>
      <c r="DE37" s="655"/>
      <c r="DF37" s="655"/>
      <c r="DG37" s="655"/>
      <c r="DH37" s="655"/>
      <c r="DI37" s="655"/>
      <c r="DJ37" s="655"/>
      <c r="DK37" s="656"/>
      <c r="DL37" s="632">
        <v>746272</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146888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8767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2155742</v>
      </c>
      <c r="CS38" s="624"/>
      <c r="CT38" s="624"/>
      <c r="CU38" s="624"/>
      <c r="CV38" s="624"/>
      <c r="CW38" s="624"/>
      <c r="CX38" s="624"/>
      <c r="CY38" s="625"/>
      <c r="CZ38" s="657">
        <v>14.4</v>
      </c>
      <c r="DA38" s="658"/>
      <c r="DB38" s="658"/>
      <c r="DC38" s="659"/>
      <c r="DD38" s="632">
        <v>1973100</v>
      </c>
      <c r="DE38" s="624"/>
      <c r="DF38" s="624"/>
      <c r="DG38" s="624"/>
      <c r="DH38" s="624"/>
      <c r="DI38" s="624"/>
      <c r="DJ38" s="624"/>
      <c r="DK38" s="625"/>
      <c r="DL38" s="632">
        <v>1272349</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4530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99415</v>
      </c>
      <c r="CS39" s="655"/>
      <c r="CT39" s="655"/>
      <c r="CU39" s="655"/>
      <c r="CV39" s="655"/>
      <c r="CW39" s="655"/>
      <c r="CX39" s="655"/>
      <c r="CY39" s="656"/>
      <c r="CZ39" s="657">
        <v>0.7</v>
      </c>
      <c r="DA39" s="658"/>
      <c r="DB39" s="658"/>
      <c r="DC39" s="659"/>
      <c r="DD39" s="632">
        <v>49292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359212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23033</v>
      </c>
      <c r="CS40" s="624"/>
      <c r="CT40" s="624"/>
      <c r="CU40" s="624"/>
      <c r="CV40" s="624"/>
      <c r="CW40" s="624"/>
      <c r="CX40" s="624"/>
      <c r="CY40" s="625"/>
      <c r="CZ40" s="657">
        <v>0.2</v>
      </c>
      <c r="DA40" s="658"/>
      <c r="DB40" s="658"/>
      <c r="DC40" s="659"/>
      <c r="DD40" s="632">
        <v>33</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807966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302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2322813</v>
      </c>
      <c r="CS42" s="624"/>
      <c r="CT42" s="624"/>
      <c r="CU42" s="624"/>
      <c r="CV42" s="624"/>
      <c r="CW42" s="624"/>
      <c r="CX42" s="624"/>
      <c r="CY42" s="625"/>
      <c r="CZ42" s="657">
        <v>15.5</v>
      </c>
      <c r="DA42" s="706"/>
      <c r="DB42" s="706"/>
      <c r="DC42" s="707"/>
      <c r="DD42" s="632">
        <v>1154530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45700</v>
      </c>
      <c r="CS43" s="655"/>
      <c r="CT43" s="655"/>
      <c r="CU43" s="655"/>
      <c r="CV43" s="655"/>
      <c r="CW43" s="655"/>
      <c r="CX43" s="655"/>
      <c r="CY43" s="656"/>
      <c r="CZ43" s="657">
        <v>0.3</v>
      </c>
      <c r="DA43" s="658"/>
      <c r="DB43" s="658"/>
      <c r="DC43" s="659"/>
      <c r="DD43" s="632">
        <v>45700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2315347</v>
      </c>
      <c r="CS44" s="624"/>
      <c r="CT44" s="624"/>
      <c r="CU44" s="624"/>
      <c r="CV44" s="624"/>
      <c r="CW44" s="624"/>
      <c r="CX44" s="624"/>
      <c r="CY44" s="625"/>
      <c r="CZ44" s="657">
        <v>15.5</v>
      </c>
      <c r="DA44" s="706"/>
      <c r="DB44" s="706"/>
      <c r="DC44" s="707"/>
      <c r="DD44" s="632">
        <v>1154435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473561</v>
      </c>
      <c r="CS45" s="655"/>
      <c r="CT45" s="655"/>
      <c r="CU45" s="655"/>
      <c r="CV45" s="655"/>
      <c r="CW45" s="655"/>
      <c r="CX45" s="655"/>
      <c r="CY45" s="656"/>
      <c r="CZ45" s="657">
        <v>3.2</v>
      </c>
      <c r="DA45" s="658"/>
      <c r="DB45" s="658"/>
      <c r="DC45" s="659"/>
      <c r="DD45" s="632">
        <v>57445</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1812530</v>
      </c>
      <c r="CS46" s="624"/>
      <c r="CT46" s="624"/>
      <c r="CU46" s="624"/>
      <c r="CV46" s="624"/>
      <c r="CW46" s="624"/>
      <c r="CX46" s="624"/>
      <c r="CY46" s="625"/>
      <c r="CZ46" s="657">
        <v>12.1</v>
      </c>
      <c r="DA46" s="706"/>
      <c r="DB46" s="706"/>
      <c r="DC46" s="707"/>
      <c r="DD46" s="632">
        <v>1067734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7466</v>
      </c>
      <c r="CS47" s="655"/>
      <c r="CT47" s="655"/>
      <c r="CU47" s="655"/>
      <c r="CV47" s="655"/>
      <c r="CW47" s="655"/>
      <c r="CX47" s="655"/>
      <c r="CY47" s="656"/>
      <c r="CZ47" s="657">
        <v>0</v>
      </c>
      <c r="DA47" s="658"/>
      <c r="DB47" s="658"/>
      <c r="DC47" s="659"/>
      <c r="DD47" s="632">
        <v>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14978496</v>
      </c>
      <c r="CS49" s="691"/>
      <c r="CT49" s="691"/>
      <c r="CU49" s="691"/>
      <c r="CV49" s="691"/>
      <c r="CW49" s="691"/>
      <c r="CX49" s="691"/>
      <c r="CY49" s="718"/>
      <c r="CZ49" s="719">
        <v>100</v>
      </c>
      <c r="DA49" s="720"/>
      <c r="DB49" s="720"/>
      <c r="DC49" s="721"/>
      <c r="DD49" s="722">
        <v>11295904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55.5" customHeight="1" thickTop="1" x14ac:dyDescent="0.15">
      <c r="A7" s="209">
        <v>1</v>
      </c>
      <c r="B7" s="749" t="s">
        <v>361</v>
      </c>
      <c r="C7" s="750"/>
      <c r="D7" s="750"/>
      <c r="E7" s="750"/>
      <c r="F7" s="750"/>
      <c r="G7" s="750"/>
      <c r="H7" s="750"/>
      <c r="I7" s="750"/>
      <c r="J7" s="750"/>
      <c r="K7" s="750"/>
      <c r="L7" s="750"/>
      <c r="M7" s="750"/>
      <c r="N7" s="750"/>
      <c r="O7" s="750"/>
      <c r="P7" s="751"/>
      <c r="Q7" s="752">
        <f>16014+1</f>
        <v>16015</v>
      </c>
      <c r="R7" s="753"/>
      <c r="S7" s="753"/>
      <c r="T7" s="753"/>
      <c r="U7" s="753"/>
      <c r="V7" s="753">
        <f>14985</f>
        <v>14985</v>
      </c>
      <c r="W7" s="753"/>
      <c r="X7" s="753"/>
      <c r="Y7" s="753"/>
      <c r="Z7" s="753"/>
      <c r="AA7" s="753">
        <f>Q7-V7</f>
        <v>1030</v>
      </c>
      <c r="AB7" s="753"/>
      <c r="AC7" s="753"/>
      <c r="AD7" s="753"/>
      <c r="AE7" s="754"/>
      <c r="AF7" s="755">
        <f>886</f>
        <v>886</v>
      </c>
      <c r="AG7" s="756"/>
      <c r="AH7" s="756"/>
      <c r="AI7" s="756"/>
      <c r="AJ7" s="757"/>
      <c r="AK7" s="792">
        <f>253</f>
        <v>253</v>
      </c>
      <c r="AL7" s="793"/>
      <c r="AM7" s="793"/>
      <c r="AN7" s="793"/>
      <c r="AO7" s="793"/>
      <c r="AP7" s="793">
        <f>16221</f>
        <v>16221</v>
      </c>
      <c r="AQ7" s="793"/>
      <c r="AR7" s="793"/>
      <c r="AS7" s="793"/>
      <c r="AT7" s="793"/>
      <c r="AU7" s="794" t="s">
        <v>552</v>
      </c>
      <c r="AV7" s="795"/>
      <c r="AW7" s="795"/>
      <c r="AX7" s="795"/>
      <c r="AY7" s="796"/>
      <c r="AZ7" s="203"/>
      <c r="BA7" s="203"/>
      <c r="BB7" s="203"/>
      <c r="BC7" s="203"/>
      <c r="BD7" s="203"/>
      <c r="BE7" s="204"/>
      <c r="BF7" s="204"/>
      <c r="BG7" s="204"/>
      <c r="BH7" s="204"/>
      <c r="BI7" s="204"/>
      <c r="BJ7" s="204"/>
      <c r="BK7" s="204"/>
      <c r="BL7" s="204"/>
      <c r="BM7" s="204"/>
      <c r="BN7" s="204"/>
      <c r="BO7" s="204"/>
      <c r="BP7" s="204"/>
      <c r="BQ7" s="210">
        <v>1</v>
      </c>
      <c r="BR7" s="211"/>
      <c r="BS7" s="797" t="s">
        <v>536</v>
      </c>
      <c r="BT7" s="798"/>
      <c r="BU7" s="798"/>
      <c r="BV7" s="798"/>
      <c r="BW7" s="798"/>
      <c r="BX7" s="798"/>
      <c r="BY7" s="798"/>
      <c r="BZ7" s="798"/>
      <c r="CA7" s="798"/>
      <c r="CB7" s="798"/>
      <c r="CC7" s="798"/>
      <c r="CD7" s="798"/>
      <c r="CE7" s="798"/>
      <c r="CF7" s="798"/>
      <c r="CG7" s="799"/>
      <c r="CH7" s="789">
        <f>3+1</f>
        <v>4</v>
      </c>
      <c r="CI7" s="790"/>
      <c r="CJ7" s="790"/>
      <c r="CK7" s="790"/>
      <c r="CL7" s="791"/>
      <c r="CM7" s="789">
        <f>147</f>
        <v>147</v>
      </c>
      <c r="CN7" s="790"/>
      <c r="CO7" s="790"/>
      <c r="CP7" s="790"/>
      <c r="CQ7" s="791"/>
      <c r="CR7" s="789">
        <f>155</f>
        <v>155</v>
      </c>
      <c r="CS7" s="790"/>
      <c r="CT7" s="790"/>
      <c r="CU7" s="790"/>
      <c r="CV7" s="791"/>
      <c r="CW7" s="789" t="s">
        <v>540</v>
      </c>
      <c r="CX7" s="790"/>
      <c r="CY7" s="790"/>
      <c r="CZ7" s="790"/>
      <c r="DA7" s="791"/>
      <c r="DB7" s="789" t="s">
        <v>540</v>
      </c>
      <c r="DC7" s="790"/>
      <c r="DD7" s="790"/>
      <c r="DE7" s="790"/>
      <c r="DF7" s="791"/>
      <c r="DG7" s="789" t="s">
        <v>540</v>
      </c>
      <c r="DH7" s="790"/>
      <c r="DI7" s="790"/>
      <c r="DJ7" s="790"/>
      <c r="DK7" s="791"/>
      <c r="DL7" s="789" t="s">
        <v>540</v>
      </c>
      <c r="DM7" s="790"/>
      <c r="DN7" s="790"/>
      <c r="DO7" s="790"/>
      <c r="DP7" s="791"/>
      <c r="DQ7" s="789" t="s">
        <v>540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539</v>
      </c>
      <c r="BS8" s="786" t="s">
        <v>537</v>
      </c>
      <c r="BT8" s="787"/>
      <c r="BU8" s="787"/>
      <c r="BV8" s="787"/>
      <c r="BW8" s="787"/>
      <c r="BX8" s="787"/>
      <c r="BY8" s="787"/>
      <c r="BZ8" s="787"/>
      <c r="CA8" s="787"/>
      <c r="CB8" s="787"/>
      <c r="CC8" s="787"/>
      <c r="CD8" s="787"/>
      <c r="CE8" s="787"/>
      <c r="CF8" s="787"/>
      <c r="CG8" s="788"/>
      <c r="CH8" s="800">
        <f>30</f>
        <v>30</v>
      </c>
      <c r="CI8" s="801"/>
      <c r="CJ8" s="801"/>
      <c r="CK8" s="801"/>
      <c r="CL8" s="802"/>
      <c r="CM8" s="800">
        <f>457</f>
        <v>457</v>
      </c>
      <c r="CN8" s="801"/>
      <c r="CO8" s="801"/>
      <c r="CP8" s="801"/>
      <c r="CQ8" s="802"/>
      <c r="CR8" s="800">
        <f>5</f>
        <v>5</v>
      </c>
      <c r="CS8" s="801"/>
      <c r="CT8" s="801"/>
      <c r="CU8" s="801"/>
      <c r="CV8" s="802"/>
      <c r="CW8" s="800" t="s">
        <v>540</v>
      </c>
      <c r="CX8" s="801"/>
      <c r="CY8" s="801"/>
      <c r="CZ8" s="801"/>
      <c r="DA8" s="802"/>
      <c r="DB8" s="800" t="s">
        <v>540</v>
      </c>
      <c r="DC8" s="801"/>
      <c r="DD8" s="801"/>
      <c r="DE8" s="801"/>
      <c r="DF8" s="802"/>
      <c r="DG8" s="800">
        <f>680</f>
        <v>680</v>
      </c>
      <c r="DH8" s="801"/>
      <c r="DI8" s="801"/>
      <c r="DJ8" s="801"/>
      <c r="DK8" s="802"/>
      <c r="DL8" s="800" t="s">
        <v>540</v>
      </c>
      <c r="DM8" s="801"/>
      <c r="DN8" s="801"/>
      <c r="DO8" s="801"/>
      <c r="DP8" s="802"/>
      <c r="DQ8" s="800" t="s">
        <v>540</v>
      </c>
      <c r="DR8" s="801"/>
      <c r="DS8" s="801"/>
      <c r="DT8" s="801"/>
      <c r="DU8" s="802"/>
      <c r="DV8" s="803"/>
      <c r="DW8" s="804"/>
      <c r="DX8" s="804"/>
      <c r="DY8" s="804"/>
      <c r="DZ8" s="805"/>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800">
        <f>-63</f>
        <v>-63</v>
      </c>
      <c r="CI9" s="801"/>
      <c r="CJ9" s="801"/>
      <c r="CK9" s="801"/>
      <c r="CL9" s="802"/>
      <c r="CM9" s="800">
        <f>-38</f>
        <v>-38</v>
      </c>
      <c r="CN9" s="801"/>
      <c r="CO9" s="801"/>
      <c r="CP9" s="801"/>
      <c r="CQ9" s="802"/>
      <c r="CR9" s="800">
        <f>4+1</f>
        <v>5</v>
      </c>
      <c r="CS9" s="801"/>
      <c r="CT9" s="801"/>
      <c r="CU9" s="801"/>
      <c r="CV9" s="802"/>
      <c r="CW9" s="800">
        <f>67</f>
        <v>67</v>
      </c>
      <c r="CX9" s="801"/>
      <c r="CY9" s="801"/>
      <c r="CZ9" s="801"/>
      <c r="DA9" s="802"/>
      <c r="DB9" s="800">
        <v>171</v>
      </c>
      <c r="DC9" s="801"/>
      <c r="DD9" s="801"/>
      <c r="DE9" s="801"/>
      <c r="DF9" s="802"/>
      <c r="DG9" s="800" t="s">
        <v>540</v>
      </c>
      <c r="DH9" s="801"/>
      <c r="DI9" s="801"/>
      <c r="DJ9" s="801"/>
      <c r="DK9" s="802"/>
      <c r="DL9" s="800" t="s">
        <v>540</v>
      </c>
      <c r="DM9" s="801"/>
      <c r="DN9" s="801"/>
      <c r="DO9" s="801"/>
      <c r="DP9" s="802"/>
      <c r="DQ9" s="800" t="s">
        <v>540</v>
      </c>
      <c r="DR9" s="801"/>
      <c r="DS9" s="801"/>
      <c r="DT9" s="801"/>
      <c r="DU9" s="802"/>
      <c r="DV9" s="803"/>
      <c r="DW9" s="804"/>
      <c r="DX9" s="804"/>
      <c r="DY9" s="804"/>
      <c r="DZ9" s="805"/>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800"/>
      <c r="CI10" s="801"/>
      <c r="CJ10" s="801"/>
      <c r="CK10" s="801"/>
      <c r="CL10" s="802"/>
      <c r="CM10" s="800"/>
      <c r="CN10" s="801"/>
      <c r="CO10" s="801"/>
      <c r="CP10" s="801"/>
      <c r="CQ10" s="802"/>
      <c r="CR10" s="800"/>
      <c r="CS10" s="801"/>
      <c r="CT10" s="801"/>
      <c r="CU10" s="801"/>
      <c r="CV10" s="802"/>
      <c r="CW10" s="800"/>
      <c r="CX10" s="801"/>
      <c r="CY10" s="801"/>
      <c r="CZ10" s="801"/>
      <c r="DA10" s="802"/>
      <c r="DB10" s="800"/>
      <c r="DC10" s="801"/>
      <c r="DD10" s="801"/>
      <c r="DE10" s="801"/>
      <c r="DF10" s="802"/>
      <c r="DG10" s="800"/>
      <c r="DH10" s="801"/>
      <c r="DI10" s="801"/>
      <c r="DJ10" s="801"/>
      <c r="DK10" s="802"/>
      <c r="DL10" s="800"/>
      <c r="DM10" s="801"/>
      <c r="DN10" s="801"/>
      <c r="DO10" s="801"/>
      <c r="DP10" s="802"/>
      <c r="DQ10" s="800"/>
      <c r="DR10" s="801"/>
      <c r="DS10" s="801"/>
      <c r="DT10" s="801"/>
      <c r="DU10" s="802"/>
      <c r="DV10" s="803"/>
      <c r="DW10" s="804"/>
      <c r="DX10" s="804"/>
      <c r="DY10" s="804"/>
      <c r="DZ10" s="805"/>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800"/>
      <c r="CI11" s="801"/>
      <c r="CJ11" s="801"/>
      <c r="CK11" s="801"/>
      <c r="CL11" s="802"/>
      <c r="CM11" s="800"/>
      <c r="CN11" s="801"/>
      <c r="CO11" s="801"/>
      <c r="CP11" s="801"/>
      <c r="CQ11" s="802"/>
      <c r="CR11" s="800"/>
      <c r="CS11" s="801"/>
      <c r="CT11" s="801"/>
      <c r="CU11" s="801"/>
      <c r="CV11" s="802"/>
      <c r="CW11" s="800"/>
      <c r="CX11" s="801"/>
      <c r="CY11" s="801"/>
      <c r="CZ11" s="801"/>
      <c r="DA11" s="802"/>
      <c r="DB11" s="800"/>
      <c r="DC11" s="801"/>
      <c r="DD11" s="801"/>
      <c r="DE11" s="801"/>
      <c r="DF11" s="802"/>
      <c r="DG11" s="800"/>
      <c r="DH11" s="801"/>
      <c r="DI11" s="801"/>
      <c r="DJ11" s="801"/>
      <c r="DK11" s="802"/>
      <c r="DL11" s="800"/>
      <c r="DM11" s="801"/>
      <c r="DN11" s="801"/>
      <c r="DO11" s="801"/>
      <c r="DP11" s="802"/>
      <c r="DQ11" s="800"/>
      <c r="DR11" s="801"/>
      <c r="DS11" s="801"/>
      <c r="DT11" s="801"/>
      <c r="DU11" s="802"/>
      <c r="DV11" s="803"/>
      <c r="DW11" s="804"/>
      <c r="DX11" s="804"/>
      <c r="DY11" s="804"/>
      <c r="DZ11" s="805"/>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800"/>
      <c r="CI12" s="801"/>
      <c r="CJ12" s="801"/>
      <c r="CK12" s="801"/>
      <c r="CL12" s="802"/>
      <c r="CM12" s="800"/>
      <c r="CN12" s="801"/>
      <c r="CO12" s="801"/>
      <c r="CP12" s="801"/>
      <c r="CQ12" s="802"/>
      <c r="CR12" s="800"/>
      <c r="CS12" s="801"/>
      <c r="CT12" s="801"/>
      <c r="CU12" s="801"/>
      <c r="CV12" s="802"/>
      <c r="CW12" s="800"/>
      <c r="CX12" s="801"/>
      <c r="CY12" s="801"/>
      <c r="CZ12" s="801"/>
      <c r="DA12" s="802"/>
      <c r="DB12" s="800"/>
      <c r="DC12" s="801"/>
      <c r="DD12" s="801"/>
      <c r="DE12" s="801"/>
      <c r="DF12" s="802"/>
      <c r="DG12" s="800"/>
      <c r="DH12" s="801"/>
      <c r="DI12" s="801"/>
      <c r="DJ12" s="801"/>
      <c r="DK12" s="802"/>
      <c r="DL12" s="800"/>
      <c r="DM12" s="801"/>
      <c r="DN12" s="801"/>
      <c r="DO12" s="801"/>
      <c r="DP12" s="802"/>
      <c r="DQ12" s="800"/>
      <c r="DR12" s="801"/>
      <c r="DS12" s="801"/>
      <c r="DT12" s="801"/>
      <c r="DU12" s="802"/>
      <c r="DV12" s="803"/>
      <c r="DW12" s="804"/>
      <c r="DX12" s="804"/>
      <c r="DY12" s="804"/>
      <c r="DZ12" s="805"/>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800"/>
      <c r="CI13" s="801"/>
      <c r="CJ13" s="801"/>
      <c r="CK13" s="801"/>
      <c r="CL13" s="802"/>
      <c r="CM13" s="800"/>
      <c r="CN13" s="801"/>
      <c r="CO13" s="801"/>
      <c r="CP13" s="801"/>
      <c r="CQ13" s="802"/>
      <c r="CR13" s="800"/>
      <c r="CS13" s="801"/>
      <c r="CT13" s="801"/>
      <c r="CU13" s="801"/>
      <c r="CV13" s="802"/>
      <c r="CW13" s="800"/>
      <c r="CX13" s="801"/>
      <c r="CY13" s="801"/>
      <c r="CZ13" s="801"/>
      <c r="DA13" s="802"/>
      <c r="DB13" s="800"/>
      <c r="DC13" s="801"/>
      <c r="DD13" s="801"/>
      <c r="DE13" s="801"/>
      <c r="DF13" s="802"/>
      <c r="DG13" s="800"/>
      <c r="DH13" s="801"/>
      <c r="DI13" s="801"/>
      <c r="DJ13" s="801"/>
      <c r="DK13" s="802"/>
      <c r="DL13" s="800"/>
      <c r="DM13" s="801"/>
      <c r="DN13" s="801"/>
      <c r="DO13" s="801"/>
      <c r="DP13" s="802"/>
      <c r="DQ13" s="800"/>
      <c r="DR13" s="801"/>
      <c r="DS13" s="801"/>
      <c r="DT13" s="801"/>
      <c r="DU13" s="802"/>
      <c r="DV13" s="803"/>
      <c r="DW13" s="804"/>
      <c r="DX13" s="804"/>
      <c r="DY13" s="804"/>
      <c r="DZ13" s="805"/>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800"/>
      <c r="CI14" s="801"/>
      <c r="CJ14" s="801"/>
      <c r="CK14" s="801"/>
      <c r="CL14" s="802"/>
      <c r="CM14" s="800"/>
      <c r="CN14" s="801"/>
      <c r="CO14" s="801"/>
      <c r="CP14" s="801"/>
      <c r="CQ14" s="802"/>
      <c r="CR14" s="800"/>
      <c r="CS14" s="801"/>
      <c r="CT14" s="801"/>
      <c r="CU14" s="801"/>
      <c r="CV14" s="802"/>
      <c r="CW14" s="800"/>
      <c r="CX14" s="801"/>
      <c r="CY14" s="801"/>
      <c r="CZ14" s="801"/>
      <c r="DA14" s="802"/>
      <c r="DB14" s="800"/>
      <c r="DC14" s="801"/>
      <c r="DD14" s="801"/>
      <c r="DE14" s="801"/>
      <c r="DF14" s="802"/>
      <c r="DG14" s="800"/>
      <c r="DH14" s="801"/>
      <c r="DI14" s="801"/>
      <c r="DJ14" s="801"/>
      <c r="DK14" s="802"/>
      <c r="DL14" s="800"/>
      <c r="DM14" s="801"/>
      <c r="DN14" s="801"/>
      <c r="DO14" s="801"/>
      <c r="DP14" s="802"/>
      <c r="DQ14" s="800"/>
      <c r="DR14" s="801"/>
      <c r="DS14" s="801"/>
      <c r="DT14" s="801"/>
      <c r="DU14" s="802"/>
      <c r="DV14" s="803"/>
      <c r="DW14" s="804"/>
      <c r="DX14" s="804"/>
      <c r="DY14" s="804"/>
      <c r="DZ14" s="805"/>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800"/>
      <c r="CI15" s="801"/>
      <c r="CJ15" s="801"/>
      <c r="CK15" s="801"/>
      <c r="CL15" s="802"/>
      <c r="CM15" s="800"/>
      <c r="CN15" s="801"/>
      <c r="CO15" s="801"/>
      <c r="CP15" s="801"/>
      <c r="CQ15" s="802"/>
      <c r="CR15" s="800"/>
      <c r="CS15" s="801"/>
      <c r="CT15" s="801"/>
      <c r="CU15" s="801"/>
      <c r="CV15" s="802"/>
      <c r="CW15" s="800"/>
      <c r="CX15" s="801"/>
      <c r="CY15" s="801"/>
      <c r="CZ15" s="801"/>
      <c r="DA15" s="802"/>
      <c r="DB15" s="800"/>
      <c r="DC15" s="801"/>
      <c r="DD15" s="801"/>
      <c r="DE15" s="801"/>
      <c r="DF15" s="802"/>
      <c r="DG15" s="800"/>
      <c r="DH15" s="801"/>
      <c r="DI15" s="801"/>
      <c r="DJ15" s="801"/>
      <c r="DK15" s="802"/>
      <c r="DL15" s="800"/>
      <c r="DM15" s="801"/>
      <c r="DN15" s="801"/>
      <c r="DO15" s="801"/>
      <c r="DP15" s="802"/>
      <c r="DQ15" s="800"/>
      <c r="DR15" s="801"/>
      <c r="DS15" s="801"/>
      <c r="DT15" s="801"/>
      <c r="DU15" s="802"/>
      <c r="DV15" s="803"/>
      <c r="DW15" s="804"/>
      <c r="DX15" s="804"/>
      <c r="DY15" s="804"/>
      <c r="DZ15" s="805"/>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800"/>
      <c r="CI16" s="801"/>
      <c r="CJ16" s="801"/>
      <c r="CK16" s="801"/>
      <c r="CL16" s="802"/>
      <c r="CM16" s="800"/>
      <c r="CN16" s="801"/>
      <c r="CO16" s="801"/>
      <c r="CP16" s="801"/>
      <c r="CQ16" s="802"/>
      <c r="CR16" s="800"/>
      <c r="CS16" s="801"/>
      <c r="CT16" s="801"/>
      <c r="CU16" s="801"/>
      <c r="CV16" s="802"/>
      <c r="CW16" s="800"/>
      <c r="CX16" s="801"/>
      <c r="CY16" s="801"/>
      <c r="CZ16" s="801"/>
      <c r="DA16" s="802"/>
      <c r="DB16" s="800"/>
      <c r="DC16" s="801"/>
      <c r="DD16" s="801"/>
      <c r="DE16" s="801"/>
      <c r="DF16" s="802"/>
      <c r="DG16" s="800"/>
      <c r="DH16" s="801"/>
      <c r="DI16" s="801"/>
      <c r="DJ16" s="801"/>
      <c r="DK16" s="802"/>
      <c r="DL16" s="800"/>
      <c r="DM16" s="801"/>
      <c r="DN16" s="801"/>
      <c r="DO16" s="801"/>
      <c r="DP16" s="802"/>
      <c r="DQ16" s="800"/>
      <c r="DR16" s="801"/>
      <c r="DS16" s="801"/>
      <c r="DT16" s="801"/>
      <c r="DU16" s="802"/>
      <c r="DV16" s="803"/>
      <c r="DW16" s="804"/>
      <c r="DX16" s="804"/>
      <c r="DY16" s="804"/>
      <c r="DZ16" s="805"/>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800"/>
      <c r="CI17" s="801"/>
      <c r="CJ17" s="801"/>
      <c r="CK17" s="801"/>
      <c r="CL17" s="802"/>
      <c r="CM17" s="800"/>
      <c r="CN17" s="801"/>
      <c r="CO17" s="801"/>
      <c r="CP17" s="801"/>
      <c r="CQ17" s="802"/>
      <c r="CR17" s="800"/>
      <c r="CS17" s="801"/>
      <c r="CT17" s="801"/>
      <c r="CU17" s="801"/>
      <c r="CV17" s="802"/>
      <c r="CW17" s="800"/>
      <c r="CX17" s="801"/>
      <c r="CY17" s="801"/>
      <c r="CZ17" s="801"/>
      <c r="DA17" s="802"/>
      <c r="DB17" s="800"/>
      <c r="DC17" s="801"/>
      <c r="DD17" s="801"/>
      <c r="DE17" s="801"/>
      <c r="DF17" s="802"/>
      <c r="DG17" s="800"/>
      <c r="DH17" s="801"/>
      <c r="DI17" s="801"/>
      <c r="DJ17" s="801"/>
      <c r="DK17" s="802"/>
      <c r="DL17" s="800"/>
      <c r="DM17" s="801"/>
      <c r="DN17" s="801"/>
      <c r="DO17" s="801"/>
      <c r="DP17" s="802"/>
      <c r="DQ17" s="800"/>
      <c r="DR17" s="801"/>
      <c r="DS17" s="801"/>
      <c r="DT17" s="801"/>
      <c r="DU17" s="802"/>
      <c r="DV17" s="803"/>
      <c r="DW17" s="804"/>
      <c r="DX17" s="804"/>
      <c r="DY17" s="804"/>
      <c r="DZ17" s="805"/>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800"/>
      <c r="CI18" s="801"/>
      <c r="CJ18" s="801"/>
      <c r="CK18" s="801"/>
      <c r="CL18" s="802"/>
      <c r="CM18" s="800"/>
      <c r="CN18" s="801"/>
      <c r="CO18" s="801"/>
      <c r="CP18" s="801"/>
      <c r="CQ18" s="802"/>
      <c r="CR18" s="800"/>
      <c r="CS18" s="801"/>
      <c r="CT18" s="801"/>
      <c r="CU18" s="801"/>
      <c r="CV18" s="802"/>
      <c r="CW18" s="800"/>
      <c r="CX18" s="801"/>
      <c r="CY18" s="801"/>
      <c r="CZ18" s="801"/>
      <c r="DA18" s="802"/>
      <c r="DB18" s="800"/>
      <c r="DC18" s="801"/>
      <c r="DD18" s="801"/>
      <c r="DE18" s="801"/>
      <c r="DF18" s="802"/>
      <c r="DG18" s="800"/>
      <c r="DH18" s="801"/>
      <c r="DI18" s="801"/>
      <c r="DJ18" s="801"/>
      <c r="DK18" s="802"/>
      <c r="DL18" s="800"/>
      <c r="DM18" s="801"/>
      <c r="DN18" s="801"/>
      <c r="DO18" s="801"/>
      <c r="DP18" s="802"/>
      <c r="DQ18" s="800"/>
      <c r="DR18" s="801"/>
      <c r="DS18" s="801"/>
      <c r="DT18" s="801"/>
      <c r="DU18" s="802"/>
      <c r="DV18" s="803"/>
      <c r="DW18" s="804"/>
      <c r="DX18" s="804"/>
      <c r="DY18" s="804"/>
      <c r="DZ18" s="805"/>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800"/>
      <c r="CI19" s="801"/>
      <c r="CJ19" s="801"/>
      <c r="CK19" s="801"/>
      <c r="CL19" s="802"/>
      <c r="CM19" s="800"/>
      <c r="CN19" s="801"/>
      <c r="CO19" s="801"/>
      <c r="CP19" s="801"/>
      <c r="CQ19" s="802"/>
      <c r="CR19" s="800"/>
      <c r="CS19" s="801"/>
      <c r="CT19" s="801"/>
      <c r="CU19" s="801"/>
      <c r="CV19" s="802"/>
      <c r="CW19" s="800"/>
      <c r="CX19" s="801"/>
      <c r="CY19" s="801"/>
      <c r="CZ19" s="801"/>
      <c r="DA19" s="802"/>
      <c r="DB19" s="800"/>
      <c r="DC19" s="801"/>
      <c r="DD19" s="801"/>
      <c r="DE19" s="801"/>
      <c r="DF19" s="802"/>
      <c r="DG19" s="800"/>
      <c r="DH19" s="801"/>
      <c r="DI19" s="801"/>
      <c r="DJ19" s="801"/>
      <c r="DK19" s="802"/>
      <c r="DL19" s="800"/>
      <c r="DM19" s="801"/>
      <c r="DN19" s="801"/>
      <c r="DO19" s="801"/>
      <c r="DP19" s="802"/>
      <c r="DQ19" s="800"/>
      <c r="DR19" s="801"/>
      <c r="DS19" s="801"/>
      <c r="DT19" s="801"/>
      <c r="DU19" s="802"/>
      <c r="DV19" s="803"/>
      <c r="DW19" s="804"/>
      <c r="DX19" s="804"/>
      <c r="DY19" s="804"/>
      <c r="DZ19" s="805"/>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800"/>
      <c r="CI20" s="801"/>
      <c r="CJ20" s="801"/>
      <c r="CK20" s="801"/>
      <c r="CL20" s="802"/>
      <c r="CM20" s="800"/>
      <c r="CN20" s="801"/>
      <c r="CO20" s="801"/>
      <c r="CP20" s="801"/>
      <c r="CQ20" s="802"/>
      <c r="CR20" s="800"/>
      <c r="CS20" s="801"/>
      <c r="CT20" s="801"/>
      <c r="CU20" s="801"/>
      <c r="CV20" s="802"/>
      <c r="CW20" s="800"/>
      <c r="CX20" s="801"/>
      <c r="CY20" s="801"/>
      <c r="CZ20" s="801"/>
      <c r="DA20" s="802"/>
      <c r="DB20" s="800"/>
      <c r="DC20" s="801"/>
      <c r="DD20" s="801"/>
      <c r="DE20" s="801"/>
      <c r="DF20" s="802"/>
      <c r="DG20" s="800"/>
      <c r="DH20" s="801"/>
      <c r="DI20" s="801"/>
      <c r="DJ20" s="801"/>
      <c r="DK20" s="802"/>
      <c r="DL20" s="800"/>
      <c r="DM20" s="801"/>
      <c r="DN20" s="801"/>
      <c r="DO20" s="801"/>
      <c r="DP20" s="802"/>
      <c r="DQ20" s="800"/>
      <c r="DR20" s="801"/>
      <c r="DS20" s="801"/>
      <c r="DT20" s="801"/>
      <c r="DU20" s="802"/>
      <c r="DV20" s="803"/>
      <c r="DW20" s="804"/>
      <c r="DX20" s="804"/>
      <c r="DY20" s="804"/>
      <c r="DZ20" s="805"/>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800"/>
      <c r="CI21" s="801"/>
      <c r="CJ21" s="801"/>
      <c r="CK21" s="801"/>
      <c r="CL21" s="802"/>
      <c r="CM21" s="800"/>
      <c r="CN21" s="801"/>
      <c r="CO21" s="801"/>
      <c r="CP21" s="801"/>
      <c r="CQ21" s="802"/>
      <c r="CR21" s="800"/>
      <c r="CS21" s="801"/>
      <c r="CT21" s="801"/>
      <c r="CU21" s="801"/>
      <c r="CV21" s="802"/>
      <c r="CW21" s="800"/>
      <c r="CX21" s="801"/>
      <c r="CY21" s="801"/>
      <c r="CZ21" s="801"/>
      <c r="DA21" s="802"/>
      <c r="DB21" s="800"/>
      <c r="DC21" s="801"/>
      <c r="DD21" s="801"/>
      <c r="DE21" s="801"/>
      <c r="DF21" s="802"/>
      <c r="DG21" s="800"/>
      <c r="DH21" s="801"/>
      <c r="DI21" s="801"/>
      <c r="DJ21" s="801"/>
      <c r="DK21" s="802"/>
      <c r="DL21" s="800"/>
      <c r="DM21" s="801"/>
      <c r="DN21" s="801"/>
      <c r="DO21" s="801"/>
      <c r="DP21" s="802"/>
      <c r="DQ21" s="800"/>
      <c r="DR21" s="801"/>
      <c r="DS21" s="801"/>
      <c r="DT21" s="801"/>
      <c r="DU21" s="802"/>
      <c r="DV21" s="803"/>
      <c r="DW21" s="804"/>
      <c r="DX21" s="804"/>
      <c r="DY21" s="804"/>
      <c r="DZ21" s="805"/>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6"/>
      <c r="R22" s="807"/>
      <c r="S22" s="807"/>
      <c r="T22" s="807"/>
      <c r="U22" s="807"/>
      <c r="V22" s="807"/>
      <c r="W22" s="807"/>
      <c r="X22" s="807"/>
      <c r="Y22" s="807"/>
      <c r="Z22" s="807"/>
      <c r="AA22" s="807"/>
      <c r="AB22" s="807"/>
      <c r="AC22" s="807"/>
      <c r="AD22" s="807"/>
      <c r="AE22" s="808"/>
      <c r="AF22" s="779"/>
      <c r="AG22" s="780"/>
      <c r="AH22" s="780"/>
      <c r="AI22" s="780"/>
      <c r="AJ22" s="781"/>
      <c r="AK22" s="821"/>
      <c r="AL22" s="822"/>
      <c r="AM22" s="822"/>
      <c r="AN22" s="822"/>
      <c r="AO22" s="822"/>
      <c r="AP22" s="822"/>
      <c r="AQ22" s="822"/>
      <c r="AR22" s="822"/>
      <c r="AS22" s="822"/>
      <c r="AT22" s="822"/>
      <c r="AU22" s="823"/>
      <c r="AV22" s="823"/>
      <c r="AW22" s="823"/>
      <c r="AX22" s="823"/>
      <c r="AY22" s="824"/>
      <c r="AZ22" s="825" t="s">
        <v>362</v>
      </c>
      <c r="BA22" s="825"/>
      <c r="BB22" s="825"/>
      <c r="BC22" s="825"/>
      <c r="BD22" s="826"/>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05"/>
    </row>
    <row r="23" spans="1:131" s="206" customFormat="1" ht="26.25" customHeight="1" thickBot="1" x14ac:dyDescent="0.2">
      <c r="A23" s="215" t="s">
        <v>363</v>
      </c>
      <c r="B23" s="809" t="s">
        <v>364</v>
      </c>
      <c r="C23" s="810"/>
      <c r="D23" s="810"/>
      <c r="E23" s="810"/>
      <c r="F23" s="810"/>
      <c r="G23" s="810"/>
      <c r="H23" s="810"/>
      <c r="I23" s="810"/>
      <c r="J23" s="810"/>
      <c r="K23" s="810"/>
      <c r="L23" s="810"/>
      <c r="M23" s="810"/>
      <c r="N23" s="810"/>
      <c r="O23" s="810"/>
      <c r="P23" s="811"/>
      <c r="Q23" s="812">
        <f>SUM(Q7:U22)</f>
        <v>16015</v>
      </c>
      <c r="R23" s="813"/>
      <c r="S23" s="813"/>
      <c r="T23" s="813"/>
      <c r="U23" s="813"/>
      <c r="V23" s="813">
        <f>SUM(V7:Z22)</f>
        <v>14985</v>
      </c>
      <c r="W23" s="813"/>
      <c r="X23" s="813"/>
      <c r="Y23" s="813"/>
      <c r="Z23" s="813"/>
      <c r="AA23" s="813">
        <f>SUM(AA7:AE22)</f>
        <v>1030</v>
      </c>
      <c r="AB23" s="813"/>
      <c r="AC23" s="813"/>
      <c r="AD23" s="813"/>
      <c r="AE23" s="814"/>
      <c r="AF23" s="815">
        <f>SUM(AF7:AJ22)</f>
        <v>886</v>
      </c>
      <c r="AG23" s="813"/>
      <c r="AH23" s="813"/>
      <c r="AI23" s="813"/>
      <c r="AJ23" s="816"/>
      <c r="AK23" s="817"/>
      <c r="AL23" s="818"/>
      <c r="AM23" s="818"/>
      <c r="AN23" s="818"/>
      <c r="AO23" s="818"/>
      <c r="AP23" s="813">
        <f>SUM(AP7:AT22)</f>
        <v>16221</v>
      </c>
      <c r="AQ23" s="813"/>
      <c r="AR23" s="813"/>
      <c r="AS23" s="813"/>
      <c r="AT23" s="813"/>
      <c r="AU23" s="819"/>
      <c r="AV23" s="819"/>
      <c r="AW23" s="819"/>
      <c r="AX23" s="819"/>
      <c r="AY23" s="820"/>
      <c r="AZ23" s="828" t="s">
        <v>540</v>
      </c>
      <c r="BA23" s="829"/>
      <c r="BB23" s="829"/>
      <c r="BC23" s="829"/>
      <c r="BD23" s="830"/>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05"/>
    </row>
    <row r="24" spans="1:131" s="206" customFormat="1" ht="26.25" customHeight="1" x14ac:dyDescent="0.15">
      <c r="A24" s="827" t="s">
        <v>365</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1" t="s">
        <v>370</v>
      </c>
      <c r="AG26" s="832"/>
      <c r="AH26" s="832"/>
      <c r="AI26" s="832"/>
      <c r="AJ26" s="833"/>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4"/>
      <c r="AG27" s="835"/>
      <c r="AH27" s="835"/>
      <c r="AI27" s="835"/>
      <c r="AJ27" s="836"/>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197"/>
    </row>
    <row r="28" spans="1:131" s="198" customFormat="1" ht="55.5" customHeight="1" thickTop="1" x14ac:dyDescent="0.15">
      <c r="A28" s="217">
        <v>1</v>
      </c>
      <c r="B28" s="749" t="s">
        <v>375</v>
      </c>
      <c r="C28" s="750"/>
      <c r="D28" s="750"/>
      <c r="E28" s="750"/>
      <c r="F28" s="750"/>
      <c r="G28" s="750"/>
      <c r="H28" s="750"/>
      <c r="I28" s="750"/>
      <c r="J28" s="750"/>
      <c r="K28" s="750"/>
      <c r="L28" s="750"/>
      <c r="M28" s="750"/>
      <c r="N28" s="750"/>
      <c r="O28" s="750"/>
      <c r="P28" s="751"/>
      <c r="Q28" s="839">
        <f>4556</f>
        <v>4556</v>
      </c>
      <c r="R28" s="840"/>
      <c r="S28" s="840"/>
      <c r="T28" s="840"/>
      <c r="U28" s="840"/>
      <c r="V28" s="840">
        <f>4358+1</f>
        <v>4359</v>
      </c>
      <c r="W28" s="840"/>
      <c r="X28" s="840"/>
      <c r="Y28" s="840"/>
      <c r="Z28" s="840"/>
      <c r="AA28" s="840">
        <f>Q28-V28</f>
        <v>197</v>
      </c>
      <c r="AB28" s="840"/>
      <c r="AC28" s="840"/>
      <c r="AD28" s="840"/>
      <c r="AE28" s="841"/>
      <c r="AF28" s="842">
        <v>197</v>
      </c>
      <c r="AG28" s="840"/>
      <c r="AH28" s="840"/>
      <c r="AI28" s="840"/>
      <c r="AJ28" s="843"/>
      <c r="AK28" s="844">
        <f>(280+1)+110</f>
        <v>391</v>
      </c>
      <c r="AL28" s="837"/>
      <c r="AM28" s="837"/>
      <c r="AN28" s="837"/>
      <c r="AO28" s="837"/>
      <c r="AP28" s="837" t="s">
        <v>478</v>
      </c>
      <c r="AQ28" s="837"/>
      <c r="AR28" s="837"/>
      <c r="AS28" s="837"/>
      <c r="AT28" s="837"/>
      <c r="AU28" s="837" t="s">
        <v>478</v>
      </c>
      <c r="AV28" s="837"/>
      <c r="AW28" s="837"/>
      <c r="AX28" s="837"/>
      <c r="AY28" s="837"/>
      <c r="AZ28" s="838" t="s">
        <v>478</v>
      </c>
      <c r="BA28" s="838"/>
      <c r="BB28" s="838"/>
      <c r="BC28" s="838"/>
      <c r="BD28" s="838"/>
      <c r="BE28" s="794" t="s">
        <v>553</v>
      </c>
      <c r="BF28" s="795"/>
      <c r="BG28" s="795"/>
      <c r="BH28" s="795"/>
      <c r="BI28" s="796"/>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197"/>
    </row>
    <row r="29" spans="1:131" s="198" customFormat="1" ht="20.25" customHeight="1" x14ac:dyDescent="0.15">
      <c r="A29" s="217">
        <v>2</v>
      </c>
      <c r="B29" s="773" t="s">
        <v>559</v>
      </c>
      <c r="C29" s="774"/>
      <c r="D29" s="774"/>
      <c r="E29" s="774"/>
      <c r="F29" s="774"/>
      <c r="G29" s="774"/>
      <c r="H29" s="774"/>
      <c r="I29" s="774"/>
      <c r="J29" s="774"/>
      <c r="K29" s="774"/>
      <c r="L29" s="774"/>
      <c r="M29" s="774"/>
      <c r="N29" s="774"/>
      <c r="O29" s="774"/>
      <c r="P29" s="775"/>
      <c r="Q29" s="776">
        <f>253+1</f>
        <v>254</v>
      </c>
      <c r="R29" s="777"/>
      <c r="S29" s="777"/>
      <c r="T29" s="777"/>
      <c r="U29" s="777"/>
      <c r="V29" s="777">
        <f>242+1</f>
        <v>243</v>
      </c>
      <c r="W29" s="777"/>
      <c r="X29" s="777"/>
      <c r="Y29" s="777"/>
      <c r="Z29" s="777"/>
      <c r="AA29" s="777">
        <f>Q29-V29</f>
        <v>11</v>
      </c>
      <c r="AB29" s="777"/>
      <c r="AC29" s="777"/>
      <c r="AD29" s="777"/>
      <c r="AE29" s="778"/>
      <c r="AF29" s="779">
        <v>11</v>
      </c>
      <c r="AG29" s="780"/>
      <c r="AH29" s="780"/>
      <c r="AI29" s="780"/>
      <c r="AJ29" s="781"/>
      <c r="AK29" s="848">
        <f>78+1</f>
        <v>79</v>
      </c>
      <c r="AL29" s="849"/>
      <c r="AM29" s="849"/>
      <c r="AN29" s="849"/>
      <c r="AO29" s="849"/>
      <c r="AP29" s="849">
        <f>125+1</f>
        <v>126</v>
      </c>
      <c r="AQ29" s="849"/>
      <c r="AR29" s="849"/>
      <c r="AS29" s="849"/>
      <c r="AT29" s="849"/>
      <c r="AU29" s="849">
        <f>44</f>
        <v>44</v>
      </c>
      <c r="AV29" s="849"/>
      <c r="AW29" s="849"/>
      <c r="AX29" s="849"/>
      <c r="AY29" s="849"/>
      <c r="AZ29" s="850" t="s">
        <v>478</v>
      </c>
      <c r="BA29" s="850"/>
      <c r="BB29" s="850"/>
      <c r="BC29" s="850"/>
      <c r="BD29" s="850"/>
      <c r="BE29" s="845"/>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197"/>
    </row>
    <row r="30" spans="1:131" s="198" customFormat="1" ht="26.25" customHeight="1" x14ac:dyDescent="0.15">
      <c r="A30" s="217">
        <v>3</v>
      </c>
      <c r="B30" s="773" t="s">
        <v>560</v>
      </c>
      <c r="C30" s="774"/>
      <c r="D30" s="774"/>
      <c r="E30" s="774"/>
      <c r="F30" s="774"/>
      <c r="G30" s="774"/>
      <c r="H30" s="774"/>
      <c r="I30" s="774"/>
      <c r="J30" s="774"/>
      <c r="K30" s="774"/>
      <c r="L30" s="774"/>
      <c r="M30" s="774"/>
      <c r="N30" s="774"/>
      <c r="O30" s="774"/>
      <c r="P30" s="775"/>
      <c r="Q30" s="776">
        <f>340</f>
        <v>340</v>
      </c>
      <c r="R30" s="777"/>
      <c r="S30" s="777"/>
      <c r="T30" s="777"/>
      <c r="U30" s="777"/>
      <c r="V30" s="777">
        <f>338</f>
        <v>338</v>
      </c>
      <c r="W30" s="777"/>
      <c r="X30" s="777"/>
      <c r="Y30" s="777"/>
      <c r="Z30" s="777"/>
      <c r="AA30" s="777">
        <f t="shared" ref="AA30:AA34" si="0">Q30-V30</f>
        <v>2</v>
      </c>
      <c r="AB30" s="777"/>
      <c r="AC30" s="777"/>
      <c r="AD30" s="777"/>
      <c r="AE30" s="778"/>
      <c r="AF30" s="779">
        <v>2</v>
      </c>
      <c r="AG30" s="780"/>
      <c r="AH30" s="780"/>
      <c r="AI30" s="780"/>
      <c r="AJ30" s="781"/>
      <c r="AK30" s="848">
        <f>79</f>
        <v>79</v>
      </c>
      <c r="AL30" s="849"/>
      <c r="AM30" s="849"/>
      <c r="AN30" s="849"/>
      <c r="AO30" s="849"/>
      <c r="AP30" s="849" t="s">
        <v>478</v>
      </c>
      <c r="AQ30" s="849"/>
      <c r="AR30" s="849"/>
      <c r="AS30" s="849"/>
      <c r="AT30" s="849"/>
      <c r="AU30" s="849" t="s">
        <v>478</v>
      </c>
      <c r="AV30" s="849"/>
      <c r="AW30" s="849"/>
      <c r="AX30" s="849"/>
      <c r="AY30" s="849"/>
      <c r="AZ30" s="850" t="s">
        <v>478</v>
      </c>
      <c r="BA30" s="850"/>
      <c r="BB30" s="850"/>
      <c r="BC30" s="850"/>
      <c r="BD30" s="850"/>
      <c r="BE30" s="851"/>
      <c r="BF30" s="851"/>
      <c r="BG30" s="851"/>
      <c r="BH30" s="851"/>
      <c r="BI30" s="852"/>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197"/>
    </row>
    <row r="31" spans="1:131" s="198" customFormat="1" ht="26.25" customHeight="1" x14ac:dyDescent="0.15">
      <c r="A31" s="217">
        <v>4</v>
      </c>
      <c r="B31" s="773" t="s">
        <v>561</v>
      </c>
      <c r="C31" s="774"/>
      <c r="D31" s="774"/>
      <c r="E31" s="774"/>
      <c r="F31" s="774"/>
      <c r="G31" s="774"/>
      <c r="H31" s="774"/>
      <c r="I31" s="774"/>
      <c r="J31" s="774"/>
      <c r="K31" s="774"/>
      <c r="L31" s="774"/>
      <c r="M31" s="774"/>
      <c r="N31" s="774"/>
      <c r="O31" s="774"/>
      <c r="P31" s="775"/>
      <c r="Q31" s="776">
        <f>564</f>
        <v>564</v>
      </c>
      <c r="R31" s="777"/>
      <c r="S31" s="777"/>
      <c r="T31" s="777"/>
      <c r="U31" s="777"/>
      <c r="V31" s="777">
        <f>538</f>
        <v>538</v>
      </c>
      <c r="W31" s="777"/>
      <c r="X31" s="777"/>
      <c r="Y31" s="777"/>
      <c r="Z31" s="777"/>
      <c r="AA31" s="777">
        <f t="shared" si="0"/>
        <v>26</v>
      </c>
      <c r="AB31" s="777"/>
      <c r="AC31" s="777"/>
      <c r="AD31" s="777"/>
      <c r="AE31" s="778"/>
      <c r="AF31" s="779">
        <v>753</v>
      </c>
      <c r="AG31" s="780"/>
      <c r="AH31" s="780"/>
      <c r="AI31" s="780"/>
      <c r="AJ31" s="781"/>
      <c r="AK31" s="848">
        <f>146+1</f>
        <v>147</v>
      </c>
      <c r="AL31" s="849"/>
      <c r="AM31" s="849"/>
      <c r="AN31" s="849"/>
      <c r="AO31" s="849"/>
      <c r="AP31" s="849">
        <f>3542+1</f>
        <v>3543</v>
      </c>
      <c r="AQ31" s="849"/>
      <c r="AR31" s="849"/>
      <c r="AS31" s="849"/>
      <c r="AT31" s="849"/>
      <c r="AU31" s="849">
        <f>1317+1</f>
        <v>1318</v>
      </c>
      <c r="AV31" s="849"/>
      <c r="AW31" s="849"/>
      <c r="AX31" s="849"/>
      <c r="AY31" s="849"/>
      <c r="AZ31" s="850" t="s">
        <v>478</v>
      </c>
      <c r="BA31" s="850"/>
      <c r="BB31" s="850"/>
      <c r="BC31" s="850"/>
      <c r="BD31" s="850"/>
      <c r="BE31" s="851" t="s">
        <v>541</v>
      </c>
      <c r="BF31" s="851"/>
      <c r="BG31" s="851"/>
      <c r="BH31" s="851"/>
      <c r="BI31" s="852"/>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197"/>
    </row>
    <row r="32" spans="1:131" s="198" customFormat="1" ht="26.25" customHeight="1" x14ac:dyDescent="0.15">
      <c r="A32" s="217">
        <v>5</v>
      </c>
      <c r="B32" s="773" t="s">
        <v>562</v>
      </c>
      <c r="C32" s="774"/>
      <c r="D32" s="774"/>
      <c r="E32" s="774"/>
      <c r="F32" s="774"/>
      <c r="G32" s="774"/>
      <c r="H32" s="774"/>
      <c r="I32" s="774"/>
      <c r="J32" s="774"/>
      <c r="K32" s="774"/>
      <c r="L32" s="774"/>
      <c r="M32" s="774"/>
      <c r="N32" s="774"/>
      <c r="O32" s="774"/>
      <c r="P32" s="775"/>
      <c r="Q32" s="776">
        <f>332</f>
        <v>332</v>
      </c>
      <c r="R32" s="777"/>
      <c r="S32" s="777"/>
      <c r="T32" s="777"/>
      <c r="U32" s="777"/>
      <c r="V32" s="777">
        <f>300+1</f>
        <v>301</v>
      </c>
      <c r="W32" s="777"/>
      <c r="X32" s="777"/>
      <c r="Y32" s="777"/>
      <c r="Z32" s="777"/>
      <c r="AA32" s="777">
        <f>(Q32-V32)+1</f>
        <v>32</v>
      </c>
      <c r="AB32" s="777"/>
      <c r="AC32" s="777"/>
      <c r="AD32" s="777"/>
      <c r="AE32" s="778"/>
      <c r="AF32" s="779">
        <v>32</v>
      </c>
      <c r="AG32" s="780"/>
      <c r="AH32" s="780"/>
      <c r="AI32" s="780"/>
      <c r="AJ32" s="781"/>
      <c r="AK32" s="848">
        <f>253</f>
        <v>253</v>
      </c>
      <c r="AL32" s="849"/>
      <c r="AM32" s="849"/>
      <c r="AN32" s="849"/>
      <c r="AO32" s="849"/>
      <c r="AP32" s="849">
        <f>2390+1</f>
        <v>2391</v>
      </c>
      <c r="AQ32" s="849"/>
      <c r="AR32" s="849"/>
      <c r="AS32" s="849"/>
      <c r="AT32" s="849"/>
      <c r="AU32" s="849">
        <f>2216</f>
        <v>2216</v>
      </c>
      <c r="AV32" s="849"/>
      <c r="AW32" s="849"/>
      <c r="AX32" s="849"/>
      <c r="AY32" s="849"/>
      <c r="AZ32" s="850" t="s">
        <v>478</v>
      </c>
      <c r="BA32" s="850"/>
      <c r="BB32" s="850"/>
      <c r="BC32" s="850"/>
      <c r="BD32" s="850"/>
      <c r="BE32" s="851" t="s">
        <v>542</v>
      </c>
      <c r="BF32" s="851"/>
      <c r="BG32" s="851"/>
      <c r="BH32" s="851"/>
      <c r="BI32" s="852"/>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197"/>
    </row>
    <row r="33" spans="1:131" s="198" customFormat="1" ht="26.25" customHeight="1" x14ac:dyDescent="0.15">
      <c r="A33" s="217">
        <v>6</v>
      </c>
      <c r="B33" s="773" t="s">
        <v>563</v>
      </c>
      <c r="C33" s="774"/>
      <c r="D33" s="774"/>
      <c r="E33" s="774"/>
      <c r="F33" s="774"/>
      <c r="G33" s="774"/>
      <c r="H33" s="774"/>
      <c r="I33" s="774"/>
      <c r="J33" s="774"/>
      <c r="K33" s="774"/>
      <c r="L33" s="774"/>
      <c r="M33" s="774"/>
      <c r="N33" s="774"/>
      <c r="O33" s="774"/>
      <c r="P33" s="775"/>
      <c r="Q33" s="776">
        <f>656</f>
        <v>656</v>
      </c>
      <c r="R33" s="777"/>
      <c r="S33" s="777"/>
      <c r="T33" s="777"/>
      <c r="U33" s="777"/>
      <c r="V33" s="777">
        <f>647+1</f>
        <v>648</v>
      </c>
      <c r="W33" s="777"/>
      <c r="X33" s="777"/>
      <c r="Y33" s="777"/>
      <c r="Z33" s="777"/>
      <c r="AA33" s="777">
        <f>(Q33-V33)+1</f>
        <v>9</v>
      </c>
      <c r="AB33" s="777"/>
      <c r="AC33" s="777"/>
      <c r="AD33" s="777"/>
      <c r="AE33" s="778"/>
      <c r="AF33" s="779">
        <v>9</v>
      </c>
      <c r="AG33" s="780"/>
      <c r="AH33" s="780"/>
      <c r="AI33" s="780"/>
      <c r="AJ33" s="781"/>
      <c r="AK33" s="848">
        <f>467</f>
        <v>467</v>
      </c>
      <c r="AL33" s="849"/>
      <c r="AM33" s="849"/>
      <c r="AN33" s="849"/>
      <c r="AO33" s="849"/>
      <c r="AP33" s="849">
        <f>4323</f>
        <v>4323</v>
      </c>
      <c r="AQ33" s="849"/>
      <c r="AR33" s="849"/>
      <c r="AS33" s="849"/>
      <c r="AT33" s="849"/>
      <c r="AU33" s="849">
        <f>4323</f>
        <v>4323</v>
      </c>
      <c r="AV33" s="849"/>
      <c r="AW33" s="849"/>
      <c r="AX33" s="849"/>
      <c r="AY33" s="849"/>
      <c r="AZ33" s="850" t="s">
        <v>478</v>
      </c>
      <c r="BA33" s="850"/>
      <c r="BB33" s="850"/>
      <c r="BC33" s="850"/>
      <c r="BD33" s="850"/>
      <c r="BE33" s="851" t="s">
        <v>542</v>
      </c>
      <c r="BF33" s="851"/>
      <c r="BG33" s="851"/>
      <c r="BH33" s="851"/>
      <c r="BI33" s="852"/>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197"/>
    </row>
    <row r="34" spans="1:131" s="198" customFormat="1" ht="26.25" customHeight="1" x14ac:dyDescent="0.15">
      <c r="A34" s="217">
        <v>7</v>
      </c>
      <c r="B34" s="773" t="s">
        <v>564</v>
      </c>
      <c r="C34" s="774"/>
      <c r="D34" s="774"/>
      <c r="E34" s="774"/>
      <c r="F34" s="774"/>
      <c r="G34" s="774"/>
      <c r="H34" s="774"/>
      <c r="I34" s="774"/>
      <c r="J34" s="774"/>
      <c r="K34" s="774"/>
      <c r="L34" s="774"/>
      <c r="M34" s="774"/>
      <c r="N34" s="774"/>
      <c r="O34" s="774"/>
      <c r="P34" s="775"/>
      <c r="Q34" s="776">
        <f>567+1</f>
        <v>568</v>
      </c>
      <c r="R34" s="777"/>
      <c r="S34" s="777"/>
      <c r="T34" s="777"/>
      <c r="U34" s="777"/>
      <c r="V34" s="777">
        <f>560+1</f>
        <v>561</v>
      </c>
      <c r="W34" s="777"/>
      <c r="X34" s="777"/>
      <c r="Y34" s="777"/>
      <c r="Z34" s="777"/>
      <c r="AA34" s="777">
        <f t="shared" si="0"/>
        <v>7</v>
      </c>
      <c r="AB34" s="777"/>
      <c r="AC34" s="777"/>
      <c r="AD34" s="777"/>
      <c r="AE34" s="778"/>
      <c r="AF34" s="779">
        <v>7</v>
      </c>
      <c r="AG34" s="780"/>
      <c r="AH34" s="780"/>
      <c r="AI34" s="780"/>
      <c r="AJ34" s="781"/>
      <c r="AK34" s="848">
        <f>263</f>
        <v>263</v>
      </c>
      <c r="AL34" s="849"/>
      <c r="AM34" s="849"/>
      <c r="AN34" s="849"/>
      <c r="AO34" s="849"/>
      <c r="AP34" s="849">
        <f>2967+1</f>
        <v>2968</v>
      </c>
      <c r="AQ34" s="849"/>
      <c r="AR34" s="849"/>
      <c r="AS34" s="849"/>
      <c r="AT34" s="849"/>
      <c r="AU34" s="849">
        <f>2967+1</f>
        <v>2968</v>
      </c>
      <c r="AV34" s="849"/>
      <c r="AW34" s="849"/>
      <c r="AX34" s="849"/>
      <c r="AY34" s="849"/>
      <c r="AZ34" s="850" t="s">
        <v>478</v>
      </c>
      <c r="BA34" s="850"/>
      <c r="BB34" s="850"/>
      <c r="BC34" s="850"/>
      <c r="BD34" s="850"/>
      <c r="BE34" s="851" t="s">
        <v>542</v>
      </c>
      <c r="BF34" s="851"/>
      <c r="BG34" s="851"/>
      <c r="BH34" s="851"/>
      <c r="BI34" s="852"/>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51"/>
      <c r="BF35" s="851"/>
      <c r="BG35" s="851"/>
      <c r="BH35" s="851"/>
      <c r="BI35" s="852"/>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51"/>
      <c r="BF36" s="851"/>
      <c r="BG36" s="851"/>
      <c r="BH36" s="851"/>
      <c r="BI36" s="852"/>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51"/>
      <c r="BF37" s="851"/>
      <c r="BG37" s="851"/>
      <c r="BH37" s="851"/>
      <c r="BI37" s="852"/>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51"/>
      <c r="BF38" s="851"/>
      <c r="BG38" s="851"/>
      <c r="BH38" s="851"/>
      <c r="BI38" s="852"/>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51"/>
      <c r="BF39" s="851"/>
      <c r="BG39" s="851"/>
      <c r="BH39" s="851"/>
      <c r="BI39" s="852"/>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51"/>
      <c r="BF40" s="851"/>
      <c r="BG40" s="851"/>
      <c r="BH40" s="851"/>
      <c r="BI40" s="852"/>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51"/>
      <c r="BF41" s="851"/>
      <c r="BG41" s="851"/>
      <c r="BH41" s="851"/>
      <c r="BI41" s="852"/>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51"/>
      <c r="BF42" s="851"/>
      <c r="BG42" s="851"/>
      <c r="BH42" s="851"/>
      <c r="BI42" s="852"/>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51"/>
      <c r="BF43" s="851"/>
      <c r="BG43" s="851"/>
      <c r="BH43" s="851"/>
      <c r="BI43" s="852"/>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51"/>
      <c r="BF44" s="851"/>
      <c r="BG44" s="851"/>
      <c r="BH44" s="851"/>
      <c r="BI44" s="852"/>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51"/>
      <c r="BF45" s="851"/>
      <c r="BG45" s="851"/>
      <c r="BH45" s="851"/>
      <c r="BI45" s="852"/>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51"/>
      <c r="BF46" s="851"/>
      <c r="BG46" s="851"/>
      <c r="BH46" s="851"/>
      <c r="BI46" s="852"/>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51"/>
      <c r="BF47" s="851"/>
      <c r="BG47" s="851"/>
      <c r="BH47" s="851"/>
      <c r="BI47" s="852"/>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51"/>
      <c r="BF48" s="851"/>
      <c r="BG48" s="851"/>
      <c r="BH48" s="851"/>
      <c r="BI48" s="852"/>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51"/>
      <c r="BF49" s="851"/>
      <c r="BG49" s="851"/>
      <c r="BH49" s="851"/>
      <c r="BI49" s="852"/>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3"/>
      <c r="R50" s="854"/>
      <c r="S50" s="854"/>
      <c r="T50" s="854"/>
      <c r="U50" s="854"/>
      <c r="V50" s="854"/>
      <c r="W50" s="854"/>
      <c r="X50" s="854"/>
      <c r="Y50" s="854"/>
      <c r="Z50" s="854"/>
      <c r="AA50" s="854"/>
      <c r="AB50" s="854"/>
      <c r="AC50" s="854"/>
      <c r="AD50" s="854"/>
      <c r="AE50" s="855"/>
      <c r="AF50" s="779"/>
      <c r="AG50" s="780"/>
      <c r="AH50" s="780"/>
      <c r="AI50" s="780"/>
      <c r="AJ50" s="781"/>
      <c r="AK50" s="856"/>
      <c r="AL50" s="854"/>
      <c r="AM50" s="854"/>
      <c r="AN50" s="854"/>
      <c r="AO50" s="854"/>
      <c r="AP50" s="854"/>
      <c r="AQ50" s="854"/>
      <c r="AR50" s="854"/>
      <c r="AS50" s="854"/>
      <c r="AT50" s="854"/>
      <c r="AU50" s="854"/>
      <c r="AV50" s="854"/>
      <c r="AW50" s="854"/>
      <c r="AX50" s="854"/>
      <c r="AY50" s="854"/>
      <c r="AZ50" s="857"/>
      <c r="BA50" s="857"/>
      <c r="BB50" s="857"/>
      <c r="BC50" s="857"/>
      <c r="BD50" s="857"/>
      <c r="BE50" s="851"/>
      <c r="BF50" s="851"/>
      <c r="BG50" s="851"/>
      <c r="BH50" s="851"/>
      <c r="BI50" s="852"/>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3"/>
      <c r="R51" s="854"/>
      <c r="S51" s="854"/>
      <c r="T51" s="854"/>
      <c r="U51" s="854"/>
      <c r="V51" s="854"/>
      <c r="W51" s="854"/>
      <c r="X51" s="854"/>
      <c r="Y51" s="854"/>
      <c r="Z51" s="854"/>
      <c r="AA51" s="854"/>
      <c r="AB51" s="854"/>
      <c r="AC51" s="854"/>
      <c r="AD51" s="854"/>
      <c r="AE51" s="855"/>
      <c r="AF51" s="779"/>
      <c r="AG51" s="780"/>
      <c r="AH51" s="780"/>
      <c r="AI51" s="780"/>
      <c r="AJ51" s="781"/>
      <c r="AK51" s="856"/>
      <c r="AL51" s="854"/>
      <c r="AM51" s="854"/>
      <c r="AN51" s="854"/>
      <c r="AO51" s="854"/>
      <c r="AP51" s="854"/>
      <c r="AQ51" s="854"/>
      <c r="AR51" s="854"/>
      <c r="AS51" s="854"/>
      <c r="AT51" s="854"/>
      <c r="AU51" s="854"/>
      <c r="AV51" s="854"/>
      <c r="AW51" s="854"/>
      <c r="AX51" s="854"/>
      <c r="AY51" s="854"/>
      <c r="AZ51" s="857"/>
      <c r="BA51" s="857"/>
      <c r="BB51" s="857"/>
      <c r="BC51" s="857"/>
      <c r="BD51" s="857"/>
      <c r="BE51" s="851"/>
      <c r="BF51" s="851"/>
      <c r="BG51" s="851"/>
      <c r="BH51" s="851"/>
      <c r="BI51" s="852"/>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3"/>
      <c r="R52" s="854"/>
      <c r="S52" s="854"/>
      <c r="T52" s="854"/>
      <c r="U52" s="854"/>
      <c r="V52" s="854"/>
      <c r="W52" s="854"/>
      <c r="X52" s="854"/>
      <c r="Y52" s="854"/>
      <c r="Z52" s="854"/>
      <c r="AA52" s="854"/>
      <c r="AB52" s="854"/>
      <c r="AC52" s="854"/>
      <c r="AD52" s="854"/>
      <c r="AE52" s="855"/>
      <c r="AF52" s="779"/>
      <c r="AG52" s="780"/>
      <c r="AH52" s="780"/>
      <c r="AI52" s="780"/>
      <c r="AJ52" s="781"/>
      <c r="AK52" s="856"/>
      <c r="AL52" s="854"/>
      <c r="AM52" s="854"/>
      <c r="AN52" s="854"/>
      <c r="AO52" s="854"/>
      <c r="AP52" s="854"/>
      <c r="AQ52" s="854"/>
      <c r="AR52" s="854"/>
      <c r="AS52" s="854"/>
      <c r="AT52" s="854"/>
      <c r="AU52" s="854"/>
      <c r="AV52" s="854"/>
      <c r="AW52" s="854"/>
      <c r="AX52" s="854"/>
      <c r="AY52" s="854"/>
      <c r="AZ52" s="857"/>
      <c r="BA52" s="857"/>
      <c r="BB52" s="857"/>
      <c r="BC52" s="857"/>
      <c r="BD52" s="857"/>
      <c r="BE52" s="851"/>
      <c r="BF52" s="851"/>
      <c r="BG52" s="851"/>
      <c r="BH52" s="851"/>
      <c r="BI52" s="852"/>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3"/>
      <c r="R53" s="854"/>
      <c r="S53" s="854"/>
      <c r="T53" s="854"/>
      <c r="U53" s="854"/>
      <c r="V53" s="854"/>
      <c r="W53" s="854"/>
      <c r="X53" s="854"/>
      <c r="Y53" s="854"/>
      <c r="Z53" s="854"/>
      <c r="AA53" s="854"/>
      <c r="AB53" s="854"/>
      <c r="AC53" s="854"/>
      <c r="AD53" s="854"/>
      <c r="AE53" s="855"/>
      <c r="AF53" s="779"/>
      <c r="AG53" s="780"/>
      <c r="AH53" s="780"/>
      <c r="AI53" s="780"/>
      <c r="AJ53" s="781"/>
      <c r="AK53" s="856"/>
      <c r="AL53" s="854"/>
      <c r="AM53" s="854"/>
      <c r="AN53" s="854"/>
      <c r="AO53" s="854"/>
      <c r="AP53" s="854"/>
      <c r="AQ53" s="854"/>
      <c r="AR53" s="854"/>
      <c r="AS53" s="854"/>
      <c r="AT53" s="854"/>
      <c r="AU53" s="854"/>
      <c r="AV53" s="854"/>
      <c r="AW53" s="854"/>
      <c r="AX53" s="854"/>
      <c r="AY53" s="854"/>
      <c r="AZ53" s="857"/>
      <c r="BA53" s="857"/>
      <c r="BB53" s="857"/>
      <c r="BC53" s="857"/>
      <c r="BD53" s="857"/>
      <c r="BE53" s="851"/>
      <c r="BF53" s="851"/>
      <c r="BG53" s="851"/>
      <c r="BH53" s="851"/>
      <c r="BI53" s="852"/>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3"/>
      <c r="R54" s="854"/>
      <c r="S54" s="854"/>
      <c r="T54" s="854"/>
      <c r="U54" s="854"/>
      <c r="V54" s="854"/>
      <c r="W54" s="854"/>
      <c r="X54" s="854"/>
      <c r="Y54" s="854"/>
      <c r="Z54" s="854"/>
      <c r="AA54" s="854"/>
      <c r="AB54" s="854"/>
      <c r="AC54" s="854"/>
      <c r="AD54" s="854"/>
      <c r="AE54" s="855"/>
      <c r="AF54" s="779"/>
      <c r="AG54" s="780"/>
      <c r="AH54" s="780"/>
      <c r="AI54" s="780"/>
      <c r="AJ54" s="781"/>
      <c r="AK54" s="856"/>
      <c r="AL54" s="854"/>
      <c r="AM54" s="854"/>
      <c r="AN54" s="854"/>
      <c r="AO54" s="854"/>
      <c r="AP54" s="854"/>
      <c r="AQ54" s="854"/>
      <c r="AR54" s="854"/>
      <c r="AS54" s="854"/>
      <c r="AT54" s="854"/>
      <c r="AU54" s="854"/>
      <c r="AV54" s="854"/>
      <c r="AW54" s="854"/>
      <c r="AX54" s="854"/>
      <c r="AY54" s="854"/>
      <c r="AZ54" s="857"/>
      <c r="BA54" s="857"/>
      <c r="BB54" s="857"/>
      <c r="BC54" s="857"/>
      <c r="BD54" s="857"/>
      <c r="BE54" s="851"/>
      <c r="BF54" s="851"/>
      <c r="BG54" s="851"/>
      <c r="BH54" s="851"/>
      <c r="BI54" s="852"/>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3"/>
      <c r="R55" s="854"/>
      <c r="S55" s="854"/>
      <c r="T55" s="854"/>
      <c r="U55" s="854"/>
      <c r="V55" s="854"/>
      <c r="W55" s="854"/>
      <c r="X55" s="854"/>
      <c r="Y55" s="854"/>
      <c r="Z55" s="854"/>
      <c r="AA55" s="854"/>
      <c r="AB55" s="854"/>
      <c r="AC55" s="854"/>
      <c r="AD55" s="854"/>
      <c r="AE55" s="855"/>
      <c r="AF55" s="779"/>
      <c r="AG55" s="780"/>
      <c r="AH55" s="780"/>
      <c r="AI55" s="780"/>
      <c r="AJ55" s="781"/>
      <c r="AK55" s="856"/>
      <c r="AL55" s="854"/>
      <c r="AM55" s="854"/>
      <c r="AN55" s="854"/>
      <c r="AO55" s="854"/>
      <c r="AP55" s="854"/>
      <c r="AQ55" s="854"/>
      <c r="AR55" s="854"/>
      <c r="AS55" s="854"/>
      <c r="AT55" s="854"/>
      <c r="AU55" s="854"/>
      <c r="AV55" s="854"/>
      <c r="AW55" s="854"/>
      <c r="AX55" s="854"/>
      <c r="AY55" s="854"/>
      <c r="AZ55" s="857"/>
      <c r="BA55" s="857"/>
      <c r="BB55" s="857"/>
      <c r="BC55" s="857"/>
      <c r="BD55" s="857"/>
      <c r="BE55" s="851"/>
      <c r="BF55" s="851"/>
      <c r="BG55" s="851"/>
      <c r="BH55" s="851"/>
      <c r="BI55" s="852"/>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3"/>
      <c r="R56" s="854"/>
      <c r="S56" s="854"/>
      <c r="T56" s="854"/>
      <c r="U56" s="854"/>
      <c r="V56" s="854"/>
      <c r="W56" s="854"/>
      <c r="X56" s="854"/>
      <c r="Y56" s="854"/>
      <c r="Z56" s="854"/>
      <c r="AA56" s="854"/>
      <c r="AB56" s="854"/>
      <c r="AC56" s="854"/>
      <c r="AD56" s="854"/>
      <c r="AE56" s="855"/>
      <c r="AF56" s="779"/>
      <c r="AG56" s="780"/>
      <c r="AH56" s="780"/>
      <c r="AI56" s="780"/>
      <c r="AJ56" s="781"/>
      <c r="AK56" s="856"/>
      <c r="AL56" s="854"/>
      <c r="AM56" s="854"/>
      <c r="AN56" s="854"/>
      <c r="AO56" s="854"/>
      <c r="AP56" s="854"/>
      <c r="AQ56" s="854"/>
      <c r="AR56" s="854"/>
      <c r="AS56" s="854"/>
      <c r="AT56" s="854"/>
      <c r="AU56" s="854"/>
      <c r="AV56" s="854"/>
      <c r="AW56" s="854"/>
      <c r="AX56" s="854"/>
      <c r="AY56" s="854"/>
      <c r="AZ56" s="857"/>
      <c r="BA56" s="857"/>
      <c r="BB56" s="857"/>
      <c r="BC56" s="857"/>
      <c r="BD56" s="857"/>
      <c r="BE56" s="851"/>
      <c r="BF56" s="851"/>
      <c r="BG56" s="851"/>
      <c r="BH56" s="851"/>
      <c r="BI56" s="852"/>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3"/>
      <c r="R57" s="854"/>
      <c r="S57" s="854"/>
      <c r="T57" s="854"/>
      <c r="U57" s="854"/>
      <c r="V57" s="854"/>
      <c r="W57" s="854"/>
      <c r="X57" s="854"/>
      <c r="Y57" s="854"/>
      <c r="Z57" s="854"/>
      <c r="AA57" s="854"/>
      <c r="AB57" s="854"/>
      <c r="AC57" s="854"/>
      <c r="AD57" s="854"/>
      <c r="AE57" s="855"/>
      <c r="AF57" s="779"/>
      <c r="AG57" s="780"/>
      <c r="AH57" s="780"/>
      <c r="AI57" s="780"/>
      <c r="AJ57" s="781"/>
      <c r="AK57" s="856"/>
      <c r="AL57" s="854"/>
      <c r="AM57" s="854"/>
      <c r="AN57" s="854"/>
      <c r="AO57" s="854"/>
      <c r="AP57" s="854"/>
      <c r="AQ57" s="854"/>
      <c r="AR57" s="854"/>
      <c r="AS57" s="854"/>
      <c r="AT57" s="854"/>
      <c r="AU57" s="854"/>
      <c r="AV57" s="854"/>
      <c r="AW57" s="854"/>
      <c r="AX57" s="854"/>
      <c r="AY57" s="854"/>
      <c r="AZ57" s="857"/>
      <c r="BA57" s="857"/>
      <c r="BB57" s="857"/>
      <c r="BC57" s="857"/>
      <c r="BD57" s="857"/>
      <c r="BE57" s="851"/>
      <c r="BF57" s="851"/>
      <c r="BG57" s="851"/>
      <c r="BH57" s="851"/>
      <c r="BI57" s="852"/>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3"/>
      <c r="R58" s="854"/>
      <c r="S58" s="854"/>
      <c r="T58" s="854"/>
      <c r="U58" s="854"/>
      <c r="V58" s="854"/>
      <c r="W58" s="854"/>
      <c r="X58" s="854"/>
      <c r="Y58" s="854"/>
      <c r="Z58" s="854"/>
      <c r="AA58" s="854"/>
      <c r="AB58" s="854"/>
      <c r="AC58" s="854"/>
      <c r="AD58" s="854"/>
      <c r="AE58" s="855"/>
      <c r="AF58" s="779"/>
      <c r="AG58" s="780"/>
      <c r="AH58" s="780"/>
      <c r="AI58" s="780"/>
      <c r="AJ58" s="781"/>
      <c r="AK58" s="856"/>
      <c r="AL58" s="854"/>
      <c r="AM58" s="854"/>
      <c r="AN58" s="854"/>
      <c r="AO58" s="854"/>
      <c r="AP58" s="854"/>
      <c r="AQ58" s="854"/>
      <c r="AR58" s="854"/>
      <c r="AS58" s="854"/>
      <c r="AT58" s="854"/>
      <c r="AU58" s="854"/>
      <c r="AV58" s="854"/>
      <c r="AW58" s="854"/>
      <c r="AX58" s="854"/>
      <c r="AY58" s="854"/>
      <c r="AZ58" s="857"/>
      <c r="BA58" s="857"/>
      <c r="BB58" s="857"/>
      <c r="BC58" s="857"/>
      <c r="BD58" s="857"/>
      <c r="BE58" s="851"/>
      <c r="BF58" s="851"/>
      <c r="BG58" s="851"/>
      <c r="BH58" s="851"/>
      <c r="BI58" s="852"/>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3"/>
      <c r="R59" s="854"/>
      <c r="S59" s="854"/>
      <c r="T59" s="854"/>
      <c r="U59" s="854"/>
      <c r="V59" s="854"/>
      <c r="W59" s="854"/>
      <c r="X59" s="854"/>
      <c r="Y59" s="854"/>
      <c r="Z59" s="854"/>
      <c r="AA59" s="854"/>
      <c r="AB59" s="854"/>
      <c r="AC59" s="854"/>
      <c r="AD59" s="854"/>
      <c r="AE59" s="855"/>
      <c r="AF59" s="779"/>
      <c r="AG59" s="780"/>
      <c r="AH59" s="780"/>
      <c r="AI59" s="780"/>
      <c r="AJ59" s="781"/>
      <c r="AK59" s="856"/>
      <c r="AL59" s="854"/>
      <c r="AM59" s="854"/>
      <c r="AN59" s="854"/>
      <c r="AO59" s="854"/>
      <c r="AP59" s="854"/>
      <c r="AQ59" s="854"/>
      <c r="AR59" s="854"/>
      <c r="AS59" s="854"/>
      <c r="AT59" s="854"/>
      <c r="AU59" s="854"/>
      <c r="AV59" s="854"/>
      <c r="AW59" s="854"/>
      <c r="AX59" s="854"/>
      <c r="AY59" s="854"/>
      <c r="AZ59" s="857"/>
      <c r="BA59" s="857"/>
      <c r="BB59" s="857"/>
      <c r="BC59" s="857"/>
      <c r="BD59" s="857"/>
      <c r="BE59" s="851"/>
      <c r="BF59" s="851"/>
      <c r="BG59" s="851"/>
      <c r="BH59" s="851"/>
      <c r="BI59" s="852"/>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3"/>
      <c r="R60" s="854"/>
      <c r="S60" s="854"/>
      <c r="T60" s="854"/>
      <c r="U60" s="854"/>
      <c r="V60" s="854"/>
      <c r="W60" s="854"/>
      <c r="X60" s="854"/>
      <c r="Y60" s="854"/>
      <c r="Z60" s="854"/>
      <c r="AA60" s="854"/>
      <c r="AB60" s="854"/>
      <c r="AC60" s="854"/>
      <c r="AD60" s="854"/>
      <c r="AE60" s="855"/>
      <c r="AF60" s="779"/>
      <c r="AG60" s="780"/>
      <c r="AH60" s="780"/>
      <c r="AI60" s="780"/>
      <c r="AJ60" s="781"/>
      <c r="AK60" s="856"/>
      <c r="AL60" s="854"/>
      <c r="AM60" s="854"/>
      <c r="AN60" s="854"/>
      <c r="AO60" s="854"/>
      <c r="AP60" s="854"/>
      <c r="AQ60" s="854"/>
      <c r="AR60" s="854"/>
      <c r="AS60" s="854"/>
      <c r="AT60" s="854"/>
      <c r="AU60" s="854"/>
      <c r="AV60" s="854"/>
      <c r="AW60" s="854"/>
      <c r="AX60" s="854"/>
      <c r="AY60" s="854"/>
      <c r="AZ60" s="857"/>
      <c r="BA60" s="857"/>
      <c r="BB60" s="857"/>
      <c r="BC60" s="857"/>
      <c r="BD60" s="857"/>
      <c r="BE60" s="851"/>
      <c r="BF60" s="851"/>
      <c r="BG60" s="851"/>
      <c r="BH60" s="851"/>
      <c r="BI60" s="852"/>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3"/>
      <c r="R61" s="854"/>
      <c r="S61" s="854"/>
      <c r="T61" s="854"/>
      <c r="U61" s="854"/>
      <c r="V61" s="854"/>
      <c r="W61" s="854"/>
      <c r="X61" s="854"/>
      <c r="Y61" s="854"/>
      <c r="Z61" s="854"/>
      <c r="AA61" s="854"/>
      <c r="AB61" s="854"/>
      <c r="AC61" s="854"/>
      <c r="AD61" s="854"/>
      <c r="AE61" s="855"/>
      <c r="AF61" s="779"/>
      <c r="AG61" s="780"/>
      <c r="AH61" s="780"/>
      <c r="AI61" s="780"/>
      <c r="AJ61" s="781"/>
      <c r="AK61" s="856"/>
      <c r="AL61" s="854"/>
      <c r="AM61" s="854"/>
      <c r="AN61" s="854"/>
      <c r="AO61" s="854"/>
      <c r="AP61" s="854"/>
      <c r="AQ61" s="854"/>
      <c r="AR61" s="854"/>
      <c r="AS61" s="854"/>
      <c r="AT61" s="854"/>
      <c r="AU61" s="854"/>
      <c r="AV61" s="854"/>
      <c r="AW61" s="854"/>
      <c r="AX61" s="854"/>
      <c r="AY61" s="854"/>
      <c r="AZ61" s="857"/>
      <c r="BA61" s="857"/>
      <c r="BB61" s="857"/>
      <c r="BC61" s="857"/>
      <c r="BD61" s="857"/>
      <c r="BE61" s="851"/>
      <c r="BF61" s="851"/>
      <c r="BG61" s="851"/>
      <c r="BH61" s="851"/>
      <c r="BI61" s="852"/>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3"/>
      <c r="R62" s="854"/>
      <c r="S62" s="854"/>
      <c r="T62" s="854"/>
      <c r="U62" s="854"/>
      <c r="V62" s="854"/>
      <c r="W62" s="854"/>
      <c r="X62" s="854"/>
      <c r="Y62" s="854"/>
      <c r="Z62" s="854"/>
      <c r="AA62" s="854"/>
      <c r="AB62" s="854"/>
      <c r="AC62" s="854"/>
      <c r="AD62" s="854"/>
      <c r="AE62" s="855"/>
      <c r="AF62" s="779"/>
      <c r="AG62" s="780"/>
      <c r="AH62" s="780"/>
      <c r="AI62" s="780"/>
      <c r="AJ62" s="781"/>
      <c r="AK62" s="856"/>
      <c r="AL62" s="854"/>
      <c r="AM62" s="854"/>
      <c r="AN62" s="854"/>
      <c r="AO62" s="854"/>
      <c r="AP62" s="854"/>
      <c r="AQ62" s="854"/>
      <c r="AR62" s="854"/>
      <c r="AS62" s="854"/>
      <c r="AT62" s="854"/>
      <c r="AU62" s="854"/>
      <c r="AV62" s="854"/>
      <c r="AW62" s="854"/>
      <c r="AX62" s="854"/>
      <c r="AY62" s="854"/>
      <c r="AZ62" s="857"/>
      <c r="BA62" s="857"/>
      <c r="BB62" s="857"/>
      <c r="BC62" s="857"/>
      <c r="BD62" s="857"/>
      <c r="BE62" s="851"/>
      <c r="BF62" s="851"/>
      <c r="BG62" s="851"/>
      <c r="BH62" s="851"/>
      <c r="BI62" s="852"/>
      <c r="BJ62" s="865" t="s">
        <v>376</v>
      </c>
      <c r="BK62" s="825"/>
      <c r="BL62" s="825"/>
      <c r="BM62" s="825"/>
      <c r="BN62" s="826"/>
      <c r="BO62" s="216"/>
      <c r="BP62" s="216"/>
      <c r="BQ62" s="213">
        <v>56</v>
      </c>
      <c r="BR62" s="214"/>
      <c r="BS62" s="786"/>
      <c r="BT62" s="787"/>
      <c r="BU62" s="787"/>
      <c r="BV62" s="787"/>
      <c r="BW62" s="787"/>
      <c r="BX62" s="787"/>
      <c r="BY62" s="787"/>
      <c r="BZ62" s="787"/>
      <c r="CA62" s="787"/>
      <c r="CB62" s="787"/>
      <c r="CC62" s="787"/>
      <c r="CD62" s="787"/>
      <c r="CE62" s="787"/>
      <c r="CF62" s="787"/>
      <c r="CG62" s="788"/>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197"/>
    </row>
    <row r="63" spans="1:131" s="198" customFormat="1" ht="26.25" customHeight="1" thickBot="1" x14ac:dyDescent="0.2">
      <c r="A63" s="215" t="s">
        <v>363</v>
      </c>
      <c r="B63" s="809" t="s">
        <v>377</v>
      </c>
      <c r="C63" s="810"/>
      <c r="D63" s="810"/>
      <c r="E63" s="810"/>
      <c r="F63" s="810"/>
      <c r="G63" s="810"/>
      <c r="H63" s="810"/>
      <c r="I63" s="810"/>
      <c r="J63" s="810"/>
      <c r="K63" s="810"/>
      <c r="L63" s="810"/>
      <c r="M63" s="810"/>
      <c r="N63" s="810"/>
      <c r="O63" s="810"/>
      <c r="P63" s="811"/>
      <c r="Q63" s="858"/>
      <c r="R63" s="859"/>
      <c r="S63" s="859"/>
      <c r="T63" s="859"/>
      <c r="U63" s="859"/>
      <c r="V63" s="859"/>
      <c r="W63" s="859"/>
      <c r="X63" s="859"/>
      <c r="Y63" s="859"/>
      <c r="Z63" s="859"/>
      <c r="AA63" s="859"/>
      <c r="AB63" s="859"/>
      <c r="AC63" s="859"/>
      <c r="AD63" s="859"/>
      <c r="AE63" s="860"/>
      <c r="AF63" s="861">
        <f>SUM(AF28:AJ62)</f>
        <v>1011</v>
      </c>
      <c r="AG63" s="862"/>
      <c r="AH63" s="862"/>
      <c r="AI63" s="862"/>
      <c r="AJ63" s="863"/>
      <c r="AK63" s="864"/>
      <c r="AL63" s="859"/>
      <c r="AM63" s="859"/>
      <c r="AN63" s="859"/>
      <c r="AO63" s="859"/>
      <c r="AP63" s="862">
        <f>SUM(AP28:AT62)-1</f>
        <v>13350</v>
      </c>
      <c r="AQ63" s="862"/>
      <c r="AR63" s="862"/>
      <c r="AS63" s="862"/>
      <c r="AT63" s="862"/>
      <c r="AU63" s="862">
        <f>SUM(AU28:AY62)</f>
        <v>10869</v>
      </c>
      <c r="AV63" s="862"/>
      <c r="AW63" s="862"/>
      <c r="AX63" s="862"/>
      <c r="AY63" s="862"/>
      <c r="AZ63" s="866"/>
      <c r="BA63" s="866"/>
      <c r="BB63" s="866"/>
      <c r="BC63" s="866"/>
      <c r="BD63" s="866"/>
      <c r="BE63" s="867"/>
      <c r="BF63" s="867"/>
      <c r="BG63" s="867"/>
      <c r="BH63" s="867"/>
      <c r="BI63" s="868"/>
      <c r="BJ63" s="869" t="s">
        <v>540</v>
      </c>
      <c r="BK63" s="870"/>
      <c r="BL63" s="870"/>
      <c r="BM63" s="870"/>
      <c r="BN63" s="871"/>
      <c r="BO63" s="216"/>
      <c r="BP63" s="216"/>
      <c r="BQ63" s="213">
        <v>57</v>
      </c>
      <c r="BR63" s="214"/>
      <c r="BS63" s="786"/>
      <c r="BT63" s="787"/>
      <c r="BU63" s="787"/>
      <c r="BV63" s="787"/>
      <c r="BW63" s="787"/>
      <c r="BX63" s="787"/>
      <c r="BY63" s="787"/>
      <c r="BZ63" s="787"/>
      <c r="CA63" s="787"/>
      <c r="CB63" s="787"/>
      <c r="CC63" s="787"/>
      <c r="CD63" s="787"/>
      <c r="CE63" s="787"/>
      <c r="CF63" s="787"/>
      <c r="CG63" s="788"/>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197"/>
    </row>
    <row r="65" spans="1:131" s="198" customFormat="1" ht="26.25" customHeight="1" thickBot="1" x14ac:dyDescent="0.2">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197"/>
    </row>
    <row r="66" spans="1:131" s="198" customFormat="1" ht="26.25" customHeight="1" x14ac:dyDescent="0.15">
      <c r="A66" s="758" t="s">
        <v>379</v>
      </c>
      <c r="B66" s="759"/>
      <c r="C66" s="759"/>
      <c r="D66" s="759"/>
      <c r="E66" s="759"/>
      <c r="F66" s="759"/>
      <c r="G66" s="759"/>
      <c r="H66" s="759"/>
      <c r="I66" s="759"/>
      <c r="J66" s="759"/>
      <c r="K66" s="759"/>
      <c r="L66" s="759"/>
      <c r="M66" s="759"/>
      <c r="N66" s="759"/>
      <c r="O66" s="759"/>
      <c r="P66" s="760"/>
      <c r="Q66" s="735" t="s">
        <v>380</v>
      </c>
      <c r="R66" s="736"/>
      <c r="S66" s="736"/>
      <c r="T66" s="736"/>
      <c r="U66" s="737"/>
      <c r="V66" s="735" t="s">
        <v>381</v>
      </c>
      <c r="W66" s="736"/>
      <c r="X66" s="736"/>
      <c r="Y66" s="736"/>
      <c r="Z66" s="737"/>
      <c r="AA66" s="735" t="s">
        <v>382</v>
      </c>
      <c r="AB66" s="736"/>
      <c r="AC66" s="736"/>
      <c r="AD66" s="736"/>
      <c r="AE66" s="737"/>
      <c r="AF66" s="872" t="s">
        <v>383</v>
      </c>
      <c r="AG66" s="832"/>
      <c r="AH66" s="832"/>
      <c r="AI66" s="832"/>
      <c r="AJ66" s="873"/>
      <c r="AK66" s="735" t="s">
        <v>384</v>
      </c>
      <c r="AL66" s="759"/>
      <c r="AM66" s="759"/>
      <c r="AN66" s="759"/>
      <c r="AO66" s="760"/>
      <c r="AP66" s="735" t="s">
        <v>385</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4"/>
      <c r="AG67" s="835"/>
      <c r="AH67" s="835"/>
      <c r="AI67" s="835"/>
      <c r="AJ67" s="875"/>
      <c r="AK67" s="876"/>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7"/>
    </row>
    <row r="68" spans="1:131" s="198" customFormat="1" ht="26.25" customHeight="1" thickTop="1" x14ac:dyDescent="0.15">
      <c r="A68" s="209">
        <v>1</v>
      </c>
      <c r="B68" s="889" t="s">
        <v>543</v>
      </c>
      <c r="C68" s="890"/>
      <c r="D68" s="890"/>
      <c r="E68" s="890"/>
      <c r="F68" s="890"/>
      <c r="G68" s="890"/>
      <c r="H68" s="890"/>
      <c r="I68" s="890"/>
      <c r="J68" s="890"/>
      <c r="K68" s="890"/>
      <c r="L68" s="890"/>
      <c r="M68" s="890"/>
      <c r="N68" s="890"/>
      <c r="O68" s="890"/>
      <c r="P68" s="891"/>
      <c r="Q68" s="892">
        <f>3040</f>
        <v>3040</v>
      </c>
      <c r="R68" s="886"/>
      <c r="S68" s="886"/>
      <c r="T68" s="886"/>
      <c r="U68" s="886"/>
      <c r="V68" s="886">
        <f>2966+1</f>
        <v>2967</v>
      </c>
      <c r="W68" s="886"/>
      <c r="X68" s="886"/>
      <c r="Y68" s="886"/>
      <c r="Z68" s="886"/>
      <c r="AA68" s="886">
        <f>(Q68-V68)+1</f>
        <v>74</v>
      </c>
      <c r="AB68" s="886"/>
      <c r="AC68" s="886"/>
      <c r="AD68" s="886"/>
      <c r="AE68" s="886"/>
      <c r="AF68" s="886">
        <f>AA68</f>
        <v>74</v>
      </c>
      <c r="AG68" s="886"/>
      <c r="AH68" s="886"/>
      <c r="AI68" s="886"/>
      <c r="AJ68" s="886"/>
      <c r="AK68" s="886">
        <f>259+1</f>
        <v>260</v>
      </c>
      <c r="AL68" s="886"/>
      <c r="AM68" s="886"/>
      <c r="AN68" s="886"/>
      <c r="AO68" s="886"/>
      <c r="AP68" s="886">
        <f>1671+1</f>
        <v>1672</v>
      </c>
      <c r="AQ68" s="886"/>
      <c r="AR68" s="886"/>
      <c r="AS68" s="886"/>
      <c r="AT68" s="886"/>
      <c r="AU68" s="886">
        <f>253+1</f>
        <v>254</v>
      </c>
      <c r="AV68" s="886"/>
      <c r="AW68" s="886"/>
      <c r="AX68" s="886"/>
      <c r="AY68" s="886"/>
      <c r="AZ68" s="887" t="s">
        <v>554</v>
      </c>
      <c r="BA68" s="887"/>
      <c r="BB68" s="887"/>
      <c r="BC68" s="887"/>
      <c r="BD68" s="888"/>
      <c r="BE68" s="216"/>
      <c r="BF68" s="216"/>
      <c r="BG68" s="216"/>
      <c r="BH68" s="216"/>
      <c r="BI68" s="216"/>
      <c r="BJ68" s="216"/>
      <c r="BK68" s="216"/>
      <c r="BL68" s="216"/>
      <c r="BM68" s="216"/>
      <c r="BN68" s="216"/>
      <c r="BO68" s="216"/>
      <c r="BP68" s="216"/>
      <c r="BQ68" s="213">
        <v>62</v>
      </c>
      <c r="BR68" s="218"/>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7"/>
    </row>
    <row r="69" spans="1:131" s="198" customFormat="1" ht="26.25" customHeight="1" x14ac:dyDescent="0.15">
      <c r="A69" s="212">
        <v>2</v>
      </c>
      <c r="B69" s="893" t="s">
        <v>544</v>
      </c>
      <c r="C69" s="894"/>
      <c r="D69" s="894"/>
      <c r="E69" s="894"/>
      <c r="F69" s="894"/>
      <c r="G69" s="894"/>
      <c r="H69" s="894"/>
      <c r="I69" s="894"/>
      <c r="J69" s="894"/>
      <c r="K69" s="894"/>
      <c r="L69" s="894"/>
      <c r="M69" s="894"/>
      <c r="N69" s="894"/>
      <c r="O69" s="894"/>
      <c r="P69" s="895"/>
      <c r="Q69" s="896">
        <f>778+1</f>
        <v>779</v>
      </c>
      <c r="R69" s="849"/>
      <c r="S69" s="849"/>
      <c r="T69" s="849"/>
      <c r="U69" s="849"/>
      <c r="V69" s="849">
        <f>757</f>
        <v>757</v>
      </c>
      <c r="W69" s="849"/>
      <c r="X69" s="849"/>
      <c r="Y69" s="849"/>
      <c r="Z69" s="849"/>
      <c r="AA69" s="849">
        <f t="shared" ref="AA69:AA75" si="1">Q69-V69</f>
        <v>22</v>
      </c>
      <c r="AB69" s="849"/>
      <c r="AC69" s="849"/>
      <c r="AD69" s="849"/>
      <c r="AE69" s="849"/>
      <c r="AF69" s="849">
        <f t="shared" ref="AF69:AF74" si="2">AA69</f>
        <v>22</v>
      </c>
      <c r="AG69" s="849"/>
      <c r="AH69" s="849"/>
      <c r="AI69" s="849"/>
      <c r="AJ69" s="849"/>
      <c r="AK69" s="849">
        <f>31</f>
        <v>31</v>
      </c>
      <c r="AL69" s="849"/>
      <c r="AM69" s="849"/>
      <c r="AN69" s="849"/>
      <c r="AO69" s="849"/>
      <c r="AP69" s="849">
        <f>143+1</f>
        <v>144</v>
      </c>
      <c r="AQ69" s="849"/>
      <c r="AR69" s="849"/>
      <c r="AS69" s="849"/>
      <c r="AT69" s="849"/>
      <c r="AU69" s="849">
        <f>99</f>
        <v>99</v>
      </c>
      <c r="AV69" s="849"/>
      <c r="AW69" s="849"/>
      <c r="AX69" s="849"/>
      <c r="AY69" s="849"/>
      <c r="AZ69" s="846" t="s">
        <v>555</v>
      </c>
      <c r="BA69" s="846"/>
      <c r="BB69" s="846"/>
      <c r="BC69" s="846"/>
      <c r="BD69" s="847"/>
      <c r="BE69" s="216"/>
      <c r="BF69" s="216"/>
      <c r="BG69" s="216"/>
      <c r="BH69" s="216"/>
      <c r="BI69" s="216"/>
      <c r="BJ69" s="216"/>
      <c r="BK69" s="216"/>
      <c r="BL69" s="216"/>
      <c r="BM69" s="216"/>
      <c r="BN69" s="216"/>
      <c r="BO69" s="216"/>
      <c r="BP69" s="216"/>
      <c r="BQ69" s="213">
        <v>63</v>
      </c>
      <c r="BR69" s="218"/>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7"/>
    </row>
    <row r="70" spans="1:131" s="198" customFormat="1" ht="26.25" customHeight="1" x14ac:dyDescent="0.15">
      <c r="A70" s="212">
        <v>3</v>
      </c>
      <c r="B70" s="893" t="s">
        <v>545</v>
      </c>
      <c r="C70" s="894"/>
      <c r="D70" s="894"/>
      <c r="E70" s="894"/>
      <c r="F70" s="894"/>
      <c r="G70" s="894"/>
      <c r="H70" s="894"/>
      <c r="I70" s="894"/>
      <c r="J70" s="894"/>
      <c r="K70" s="894"/>
      <c r="L70" s="894"/>
      <c r="M70" s="894"/>
      <c r="N70" s="894"/>
      <c r="O70" s="894"/>
      <c r="P70" s="895"/>
      <c r="Q70" s="896">
        <f>518+1</f>
        <v>519</v>
      </c>
      <c r="R70" s="849"/>
      <c r="S70" s="849"/>
      <c r="T70" s="849"/>
      <c r="U70" s="849"/>
      <c r="V70" s="849">
        <f>469</f>
        <v>469</v>
      </c>
      <c r="W70" s="849"/>
      <c r="X70" s="849"/>
      <c r="Y70" s="849"/>
      <c r="Z70" s="849"/>
      <c r="AA70" s="849">
        <f>(Q70-V70)-1</f>
        <v>49</v>
      </c>
      <c r="AB70" s="849"/>
      <c r="AC70" s="849"/>
      <c r="AD70" s="849"/>
      <c r="AE70" s="849"/>
      <c r="AF70" s="849">
        <f t="shared" si="2"/>
        <v>49</v>
      </c>
      <c r="AG70" s="849"/>
      <c r="AH70" s="849"/>
      <c r="AI70" s="849"/>
      <c r="AJ70" s="849"/>
      <c r="AK70" s="849">
        <f>49+1</f>
        <v>50</v>
      </c>
      <c r="AL70" s="849"/>
      <c r="AM70" s="849"/>
      <c r="AN70" s="849"/>
      <c r="AO70" s="849"/>
      <c r="AP70" s="849">
        <f>84</f>
        <v>84</v>
      </c>
      <c r="AQ70" s="849"/>
      <c r="AR70" s="849"/>
      <c r="AS70" s="849"/>
      <c r="AT70" s="849"/>
      <c r="AU70" s="849">
        <f>27</f>
        <v>27</v>
      </c>
      <c r="AV70" s="849"/>
      <c r="AW70" s="849"/>
      <c r="AX70" s="849"/>
      <c r="AY70" s="849"/>
      <c r="AZ70" s="846" t="s">
        <v>557</v>
      </c>
      <c r="BA70" s="846"/>
      <c r="BB70" s="846"/>
      <c r="BC70" s="846"/>
      <c r="BD70" s="847"/>
      <c r="BE70" s="216"/>
      <c r="BF70" s="216"/>
      <c r="BG70" s="216"/>
      <c r="BH70" s="216"/>
      <c r="BI70" s="216"/>
      <c r="BJ70" s="216"/>
      <c r="BK70" s="216"/>
      <c r="BL70" s="216"/>
      <c r="BM70" s="216"/>
      <c r="BN70" s="216"/>
      <c r="BO70" s="216"/>
      <c r="BP70" s="216"/>
      <c r="BQ70" s="213">
        <v>64</v>
      </c>
      <c r="BR70" s="218"/>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7"/>
    </row>
    <row r="71" spans="1:131" s="198" customFormat="1" ht="26.25" customHeight="1" x14ac:dyDescent="0.15">
      <c r="A71" s="212">
        <v>4</v>
      </c>
      <c r="B71" s="893" t="s">
        <v>547</v>
      </c>
      <c r="C71" s="894"/>
      <c r="D71" s="894"/>
      <c r="E71" s="894"/>
      <c r="F71" s="894"/>
      <c r="G71" s="894"/>
      <c r="H71" s="894"/>
      <c r="I71" s="894"/>
      <c r="J71" s="894"/>
      <c r="K71" s="894"/>
      <c r="L71" s="894"/>
      <c r="M71" s="894"/>
      <c r="N71" s="894"/>
      <c r="O71" s="894"/>
      <c r="P71" s="895"/>
      <c r="Q71" s="896">
        <f>1016</f>
        <v>1016</v>
      </c>
      <c r="R71" s="849"/>
      <c r="S71" s="849"/>
      <c r="T71" s="849"/>
      <c r="U71" s="849"/>
      <c r="V71" s="849">
        <f>933+1</f>
        <v>934</v>
      </c>
      <c r="W71" s="849"/>
      <c r="X71" s="849"/>
      <c r="Y71" s="849"/>
      <c r="Z71" s="849"/>
      <c r="AA71" s="849">
        <f>(Q71-V71)+1</f>
        <v>83</v>
      </c>
      <c r="AB71" s="849"/>
      <c r="AC71" s="849"/>
      <c r="AD71" s="849"/>
      <c r="AE71" s="849"/>
      <c r="AF71" s="849">
        <f t="shared" si="2"/>
        <v>83</v>
      </c>
      <c r="AG71" s="849"/>
      <c r="AH71" s="849"/>
      <c r="AI71" s="849"/>
      <c r="AJ71" s="849"/>
      <c r="AK71" s="897">
        <f>70</f>
        <v>70</v>
      </c>
      <c r="AL71" s="898"/>
      <c r="AM71" s="898"/>
      <c r="AN71" s="898"/>
      <c r="AO71" s="848"/>
      <c r="AP71" s="849">
        <f>121+1</f>
        <v>122</v>
      </c>
      <c r="AQ71" s="849"/>
      <c r="AR71" s="849"/>
      <c r="AS71" s="849"/>
      <c r="AT71" s="849"/>
      <c r="AU71" s="849">
        <f>56</f>
        <v>56</v>
      </c>
      <c r="AV71" s="849"/>
      <c r="AW71" s="849"/>
      <c r="AX71" s="849"/>
      <c r="AY71" s="849"/>
      <c r="AZ71" s="846" t="s">
        <v>548</v>
      </c>
      <c r="BA71" s="846"/>
      <c r="BB71" s="846"/>
      <c r="BC71" s="846"/>
      <c r="BD71" s="847"/>
      <c r="BE71" s="216"/>
      <c r="BF71" s="216"/>
      <c r="BG71" s="216"/>
      <c r="BH71" s="216"/>
      <c r="BI71" s="216"/>
      <c r="BJ71" s="216"/>
      <c r="BK71" s="216"/>
      <c r="BL71" s="216"/>
      <c r="BM71" s="216"/>
      <c r="BN71" s="216"/>
      <c r="BO71" s="216"/>
      <c r="BP71" s="216"/>
      <c r="BQ71" s="213">
        <v>65</v>
      </c>
      <c r="BR71" s="218"/>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7"/>
    </row>
    <row r="72" spans="1:131" s="198" customFormat="1" ht="26.25" customHeight="1" x14ac:dyDescent="0.15">
      <c r="A72" s="212">
        <v>5</v>
      </c>
      <c r="B72" s="893" t="s">
        <v>546</v>
      </c>
      <c r="C72" s="894"/>
      <c r="D72" s="894"/>
      <c r="E72" s="894"/>
      <c r="F72" s="894"/>
      <c r="G72" s="894"/>
      <c r="H72" s="894"/>
      <c r="I72" s="894"/>
      <c r="J72" s="894"/>
      <c r="K72" s="894"/>
      <c r="L72" s="894"/>
      <c r="M72" s="894"/>
      <c r="N72" s="894"/>
      <c r="O72" s="894"/>
      <c r="P72" s="895"/>
      <c r="Q72" s="896">
        <f>6826</f>
        <v>6826</v>
      </c>
      <c r="R72" s="849"/>
      <c r="S72" s="849"/>
      <c r="T72" s="849"/>
      <c r="U72" s="849"/>
      <c r="V72" s="849">
        <f>6505+1</f>
        <v>6506</v>
      </c>
      <c r="W72" s="849"/>
      <c r="X72" s="849"/>
      <c r="Y72" s="849"/>
      <c r="Z72" s="849"/>
      <c r="AA72" s="849">
        <f>(Q72-V72)</f>
        <v>320</v>
      </c>
      <c r="AB72" s="849"/>
      <c r="AC72" s="849"/>
      <c r="AD72" s="849"/>
      <c r="AE72" s="849"/>
      <c r="AF72" s="849">
        <f t="shared" ref="AF72" si="3">AA72</f>
        <v>320</v>
      </c>
      <c r="AG72" s="849"/>
      <c r="AH72" s="849"/>
      <c r="AI72" s="849"/>
      <c r="AJ72" s="849"/>
      <c r="AK72" s="849" t="s">
        <v>108</v>
      </c>
      <c r="AL72" s="849"/>
      <c r="AM72" s="849"/>
      <c r="AN72" s="849"/>
      <c r="AO72" s="849"/>
      <c r="AP72" s="849" t="s">
        <v>540</v>
      </c>
      <c r="AQ72" s="849"/>
      <c r="AR72" s="849"/>
      <c r="AS72" s="849"/>
      <c r="AT72" s="849"/>
      <c r="AU72" s="849" t="s">
        <v>540</v>
      </c>
      <c r="AV72" s="849"/>
      <c r="AW72" s="849"/>
      <c r="AX72" s="849"/>
      <c r="AY72" s="849"/>
      <c r="AZ72" s="846"/>
      <c r="BA72" s="846"/>
      <c r="BB72" s="846"/>
      <c r="BC72" s="846"/>
      <c r="BD72" s="847"/>
      <c r="BE72" s="216"/>
      <c r="BF72" s="216"/>
      <c r="BG72" s="216"/>
      <c r="BH72" s="216"/>
      <c r="BI72" s="216"/>
      <c r="BJ72" s="216"/>
      <c r="BK72" s="216"/>
      <c r="BL72" s="216"/>
      <c r="BM72" s="216"/>
      <c r="BN72" s="216"/>
      <c r="BO72" s="216"/>
      <c r="BP72" s="216"/>
      <c r="BQ72" s="213">
        <v>66</v>
      </c>
      <c r="BR72" s="218"/>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7"/>
    </row>
    <row r="73" spans="1:131" s="198" customFormat="1" ht="26.25" customHeight="1" x14ac:dyDescent="0.15">
      <c r="A73" s="212">
        <v>6</v>
      </c>
      <c r="B73" s="893" t="s">
        <v>549</v>
      </c>
      <c r="C73" s="894"/>
      <c r="D73" s="894"/>
      <c r="E73" s="894"/>
      <c r="F73" s="894"/>
      <c r="G73" s="894"/>
      <c r="H73" s="894"/>
      <c r="I73" s="894"/>
      <c r="J73" s="894"/>
      <c r="K73" s="894"/>
      <c r="L73" s="894"/>
      <c r="M73" s="894"/>
      <c r="N73" s="894"/>
      <c r="O73" s="894"/>
      <c r="P73" s="895"/>
      <c r="Q73" s="896">
        <f>73</f>
        <v>73</v>
      </c>
      <c r="R73" s="849"/>
      <c r="S73" s="849"/>
      <c r="T73" s="849"/>
      <c r="U73" s="849"/>
      <c r="V73" s="849">
        <f>70+1</f>
        <v>71</v>
      </c>
      <c r="W73" s="849"/>
      <c r="X73" s="849"/>
      <c r="Y73" s="849"/>
      <c r="Z73" s="849"/>
      <c r="AA73" s="849">
        <f>2+1</f>
        <v>3</v>
      </c>
      <c r="AB73" s="849"/>
      <c r="AC73" s="849"/>
      <c r="AD73" s="849"/>
      <c r="AE73" s="849"/>
      <c r="AF73" s="849">
        <f t="shared" si="2"/>
        <v>3</v>
      </c>
      <c r="AG73" s="849"/>
      <c r="AH73" s="849"/>
      <c r="AI73" s="849"/>
      <c r="AJ73" s="849"/>
      <c r="AK73" s="849" t="s">
        <v>540</v>
      </c>
      <c r="AL73" s="849"/>
      <c r="AM73" s="849"/>
      <c r="AN73" s="849"/>
      <c r="AO73" s="849"/>
      <c r="AP73" s="849" t="s">
        <v>540</v>
      </c>
      <c r="AQ73" s="849"/>
      <c r="AR73" s="849"/>
      <c r="AS73" s="849"/>
      <c r="AT73" s="849"/>
      <c r="AU73" s="849" t="s">
        <v>540</v>
      </c>
      <c r="AV73" s="849"/>
      <c r="AW73" s="849"/>
      <c r="AX73" s="849"/>
      <c r="AY73" s="849"/>
      <c r="AZ73" s="846"/>
      <c r="BA73" s="846"/>
      <c r="BB73" s="846"/>
      <c r="BC73" s="846"/>
      <c r="BD73" s="847"/>
      <c r="BE73" s="216"/>
      <c r="BF73" s="216"/>
      <c r="BG73" s="216"/>
      <c r="BH73" s="216"/>
      <c r="BI73" s="216"/>
      <c r="BJ73" s="216"/>
      <c r="BK73" s="216"/>
      <c r="BL73" s="216"/>
      <c r="BM73" s="216"/>
      <c r="BN73" s="216"/>
      <c r="BO73" s="216"/>
      <c r="BP73" s="216"/>
      <c r="BQ73" s="213">
        <v>67</v>
      </c>
      <c r="BR73" s="218"/>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7"/>
    </row>
    <row r="74" spans="1:131" s="198" customFormat="1" ht="26.25" customHeight="1" x14ac:dyDescent="0.15">
      <c r="A74" s="212">
        <v>7</v>
      </c>
      <c r="B74" s="893" t="s">
        <v>550</v>
      </c>
      <c r="C74" s="894"/>
      <c r="D74" s="894"/>
      <c r="E74" s="894"/>
      <c r="F74" s="894"/>
      <c r="G74" s="894"/>
      <c r="H74" s="894"/>
      <c r="I74" s="894"/>
      <c r="J74" s="894"/>
      <c r="K74" s="894"/>
      <c r="L74" s="894"/>
      <c r="M74" s="894"/>
      <c r="N74" s="894"/>
      <c r="O74" s="894"/>
      <c r="P74" s="895"/>
      <c r="Q74" s="896">
        <f>107</f>
        <v>107</v>
      </c>
      <c r="R74" s="849"/>
      <c r="S74" s="849"/>
      <c r="T74" s="849"/>
      <c r="U74" s="849"/>
      <c r="V74" s="849">
        <f>100+1</f>
        <v>101</v>
      </c>
      <c r="W74" s="849"/>
      <c r="X74" s="849"/>
      <c r="Y74" s="849"/>
      <c r="Z74" s="849"/>
      <c r="AA74" s="849">
        <f t="shared" si="1"/>
        <v>6</v>
      </c>
      <c r="AB74" s="849"/>
      <c r="AC74" s="849"/>
      <c r="AD74" s="849"/>
      <c r="AE74" s="849"/>
      <c r="AF74" s="849">
        <f t="shared" si="2"/>
        <v>6</v>
      </c>
      <c r="AG74" s="849"/>
      <c r="AH74" s="849"/>
      <c r="AI74" s="849"/>
      <c r="AJ74" s="849"/>
      <c r="AK74" s="849" t="s">
        <v>540</v>
      </c>
      <c r="AL74" s="849"/>
      <c r="AM74" s="849"/>
      <c r="AN74" s="849"/>
      <c r="AO74" s="849"/>
      <c r="AP74" s="849" t="s">
        <v>540</v>
      </c>
      <c r="AQ74" s="849"/>
      <c r="AR74" s="849"/>
      <c r="AS74" s="849"/>
      <c r="AT74" s="849"/>
      <c r="AU74" s="849" t="s">
        <v>540</v>
      </c>
      <c r="AV74" s="849"/>
      <c r="AW74" s="849"/>
      <c r="AX74" s="849"/>
      <c r="AY74" s="849"/>
      <c r="AZ74" s="846"/>
      <c r="BA74" s="846"/>
      <c r="BB74" s="846"/>
      <c r="BC74" s="846"/>
      <c r="BD74" s="847"/>
      <c r="BE74" s="216"/>
      <c r="BF74" s="216"/>
      <c r="BG74" s="216"/>
      <c r="BH74" s="216"/>
      <c r="BI74" s="216"/>
      <c r="BJ74" s="216"/>
      <c r="BK74" s="216"/>
      <c r="BL74" s="216"/>
      <c r="BM74" s="216"/>
      <c r="BN74" s="216"/>
      <c r="BO74" s="216"/>
      <c r="BP74" s="216"/>
      <c r="BQ74" s="213">
        <v>68</v>
      </c>
      <c r="BR74" s="218"/>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7"/>
    </row>
    <row r="75" spans="1:131" s="198" customFormat="1" ht="26.25" customHeight="1" x14ac:dyDescent="0.15">
      <c r="A75" s="212">
        <v>8</v>
      </c>
      <c r="B75" s="893" t="s">
        <v>551</v>
      </c>
      <c r="C75" s="894"/>
      <c r="D75" s="894"/>
      <c r="E75" s="894"/>
      <c r="F75" s="894"/>
      <c r="G75" s="894"/>
      <c r="H75" s="894"/>
      <c r="I75" s="894"/>
      <c r="J75" s="894"/>
      <c r="K75" s="894"/>
      <c r="L75" s="894"/>
      <c r="M75" s="894"/>
      <c r="N75" s="894"/>
      <c r="O75" s="894"/>
      <c r="P75" s="895"/>
      <c r="Q75" s="899">
        <f>9274</f>
        <v>9274</v>
      </c>
      <c r="R75" s="898"/>
      <c r="S75" s="898"/>
      <c r="T75" s="898"/>
      <c r="U75" s="848"/>
      <c r="V75" s="897">
        <f>9246+1</f>
        <v>9247</v>
      </c>
      <c r="W75" s="898"/>
      <c r="X75" s="898"/>
      <c r="Y75" s="898"/>
      <c r="Z75" s="848"/>
      <c r="AA75" s="897">
        <f t="shared" si="1"/>
        <v>27</v>
      </c>
      <c r="AB75" s="898"/>
      <c r="AC75" s="898"/>
      <c r="AD75" s="898"/>
      <c r="AE75" s="848"/>
      <c r="AF75" s="897">
        <f t="shared" ref="AF75:AF76" si="4">AA75</f>
        <v>27</v>
      </c>
      <c r="AG75" s="898"/>
      <c r="AH75" s="898"/>
      <c r="AI75" s="898"/>
      <c r="AJ75" s="848"/>
      <c r="AK75" s="897">
        <f>1475</f>
        <v>1475</v>
      </c>
      <c r="AL75" s="898"/>
      <c r="AM75" s="898"/>
      <c r="AN75" s="898"/>
      <c r="AO75" s="848"/>
      <c r="AP75" s="897" t="s">
        <v>108</v>
      </c>
      <c r="AQ75" s="898"/>
      <c r="AR75" s="898"/>
      <c r="AS75" s="898"/>
      <c r="AT75" s="848"/>
      <c r="AU75" s="897" t="s">
        <v>108</v>
      </c>
      <c r="AV75" s="898"/>
      <c r="AW75" s="898"/>
      <c r="AX75" s="898"/>
      <c r="AY75" s="848"/>
      <c r="AZ75" s="900" t="s">
        <v>556</v>
      </c>
      <c r="BA75" s="901"/>
      <c r="BB75" s="901"/>
      <c r="BC75" s="901"/>
      <c r="BD75" s="902"/>
      <c r="BE75" s="216"/>
      <c r="BF75" s="216"/>
      <c r="BG75" s="216"/>
      <c r="BH75" s="216"/>
      <c r="BI75" s="216"/>
      <c r="BJ75" s="216"/>
      <c r="BK75" s="216"/>
      <c r="BL75" s="216"/>
      <c r="BM75" s="216"/>
      <c r="BN75" s="216"/>
      <c r="BO75" s="216"/>
      <c r="BP75" s="216"/>
      <c r="BQ75" s="213">
        <v>69</v>
      </c>
      <c r="BR75" s="218"/>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7"/>
    </row>
    <row r="76" spans="1:131" s="198" customFormat="1" ht="26.25" customHeight="1" x14ac:dyDescent="0.15">
      <c r="A76" s="212">
        <v>9</v>
      </c>
      <c r="B76" s="893" t="s">
        <v>558</v>
      </c>
      <c r="C76" s="894"/>
      <c r="D76" s="894"/>
      <c r="E76" s="894"/>
      <c r="F76" s="894"/>
      <c r="G76" s="894"/>
      <c r="H76" s="894"/>
      <c r="I76" s="894"/>
      <c r="J76" s="894"/>
      <c r="K76" s="894"/>
      <c r="L76" s="894"/>
      <c r="M76" s="894"/>
      <c r="N76" s="894"/>
      <c r="O76" s="894"/>
      <c r="P76" s="895"/>
      <c r="Q76" s="896">
        <f>250</f>
        <v>250</v>
      </c>
      <c r="R76" s="849"/>
      <c r="S76" s="849"/>
      <c r="T76" s="849"/>
      <c r="U76" s="849"/>
      <c r="V76" s="849">
        <f>224+1</f>
        <v>225</v>
      </c>
      <c r="W76" s="849"/>
      <c r="X76" s="849"/>
      <c r="Y76" s="849"/>
      <c r="Z76" s="849"/>
      <c r="AA76" s="849">
        <f>(Q76-V76)+1</f>
        <v>26</v>
      </c>
      <c r="AB76" s="849"/>
      <c r="AC76" s="849"/>
      <c r="AD76" s="849"/>
      <c r="AE76" s="849"/>
      <c r="AF76" s="849">
        <f t="shared" si="4"/>
        <v>26</v>
      </c>
      <c r="AG76" s="849"/>
      <c r="AH76" s="849"/>
      <c r="AI76" s="849"/>
      <c r="AJ76" s="849"/>
      <c r="AK76" s="849" t="s">
        <v>108</v>
      </c>
      <c r="AL76" s="849"/>
      <c r="AM76" s="849"/>
      <c r="AN76" s="849"/>
      <c r="AO76" s="849"/>
      <c r="AP76" s="849" t="s">
        <v>108</v>
      </c>
      <c r="AQ76" s="849"/>
      <c r="AR76" s="849"/>
      <c r="AS76" s="849"/>
      <c r="AT76" s="849"/>
      <c r="AU76" s="849" t="s">
        <v>108</v>
      </c>
      <c r="AV76" s="849"/>
      <c r="AW76" s="849"/>
      <c r="AX76" s="849"/>
      <c r="AY76" s="849"/>
      <c r="AZ76" s="846"/>
      <c r="BA76" s="846"/>
      <c r="BB76" s="846"/>
      <c r="BC76" s="846"/>
      <c r="BD76" s="847"/>
      <c r="BE76" s="216"/>
      <c r="BF76" s="216"/>
      <c r="BG76" s="216"/>
      <c r="BH76" s="216"/>
      <c r="BI76" s="216"/>
      <c r="BJ76" s="216"/>
      <c r="BK76" s="216"/>
      <c r="BL76" s="216"/>
      <c r="BM76" s="216"/>
      <c r="BN76" s="216"/>
      <c r="BO76" s="216"/>
      <c r="BP76" s="216"/>
      <c r="BQ76" s="213">
        <v>70</v>
      </c>
      <c r="BR76" s="218"/>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7"/>
    </row>
    <row r="77" spans="1:131" s="198" customFormat="1" ht="26.25" customHeight="1" x14ac:dyDescent="0.15">
      <c r="A77" s="212">
        <v>10</v>
      </c>
      <c r="B77" s="893" t="s">
        <v>565</v>
      </c>
      <c r="C77" s="894"/>
      <c r="D77" s="894"/>
      <c r="E77" s="894"/>
      <c r="F77" s="894"/>
      <c r="G77" s="894"/>
      <c r="H77" s="894"/>
      <c r="I77" s="894"/>
      <c r="J77" s="894"/>
      <c r="K77" s="894"/>
      <c r="L77" s="894"/>
      <c r="M77" s="894"/>
      <c r="N77" s="894"/>
      <c r="O77" s="894"/>
      <c r="P77" s="895"/>
      <c r="Q77" s="896">
        <v>242051</v>
      </c>
      <c r="R77" s="849"/>
      <c r="S77" s="849"/>
      <c r="T77" s="849"/>
      <c r="U77" s="849"/>
      <c r="V77" s="849">
        <v>233409</v>
      </c>
      <c r="W77" s="849"/>
      <c r="X77" s="849"/>
      <c r="Y77" s="849"/>
      <c r="Z77" s="849"/>
      <c r="AA77" s="849">
        <v>8642</v>
      </c>
      <c r="AB77" s="849"/>
      <c r="AC77" s="849"/>
      <c r="AD77" s="849"/>
      <c r="AE77" s="849"/>
      <c r="AF77" s="849">
        <f t="shared" ref="AF77" si="5">AA77</f>
        <v>8642</v>
      </c>
      <c r="AG77" s="849"/>
      <c r="AH77" s="849"/>
      <c r="AI77" s="849"/>
      <c r="AJ77" s="849"/>
      <c r="AK77" s="849">
        <v>287</v>
      </c>
      <c r="AL77" s="849"/>
      <c r="AM77" s="849"/>
      <c r="AN77" s="849"/>
      <c r="AO77" s="849"/>
      <c r="AP77" s="849" t="s">
        <v>108</v>
      </c>
      <c r="AQ77" s="849"/>
      <c r="AR77" s="849"/>
      <c r="AS77" s="849"/>
      <c r="AT77" s="849"/>
      <c r="AU77" s="849" t="s">
        <v>108</v>
      </c>
      <c r="AV77" s="849"/>
      <c r="AW77" s="849"/>
      <c r="AX77" s="849"/>
      <c r="AY77" s="849"/>
      <c r="AZ77" s="900" t="s">
        <v>566</v>
      </c>
      <c r="BA77" s="901"/>
      <c r="BB77" s="901"/>
      <c r="BC77" s="901"/>
      <c r="BD77" s="902"/>
      <c r="BE77" s="216"/>
      <c r="BF77" s="216"/>
      <c r="BG77" s="216"/>
      <c r="BH77" s="216"/>
      <c r="BI77" s="216"/>
      <c r="BJ77" s="216"/>
      <c r="BK77" s="216"/>
      <c r="BL77" s="216"/>
      <c r="BM77" s="216"/>
      <c r="BN77" s="216"/>
      <c r="BO77" s="216"/>
      <c r="BP77" s="216"/>
      <c r="BQ77" s="213">
        <v>71</v>
      </c>
      <c r="BR77" s="218"/>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7"/>
    </row>
    <row r="78" spans="1:131" s="198" customFormat="1" ht="26.25" customHeight="1" x14ac:dyDescent="0.15">
      <c r="A78" s="212">
        <v>11</v>
      </c>
      <c r="B78" s="893"/>
      <c r="C78" s="894"/>
      <c r="D78" s="894"/>
      <c r="E78" s="894"/>
      <c r="F78" s="894"/>
      <c r="G78" s="894"/>
      <c r="H78" s="894"/>
      <c r="I78" s="894"/>
      <c r="J78" s="894"/>
      <c r="K78" s="894"/>
      <c r="L78" s="894"/>
      <c r="M78" s="894"/>
      <c r="N78" s="894"/>
      <c r="O78" s="894"/>
      <c r="P78" s="895"/>
      <c r="Q78" s="896"/>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46"/>
      <c r="BA78" s="846"/>
      <c r="BB78" s="846"/>
      <c r="BC78" s="846"/>
      <c r="BD78" s="847"/>
      <c r="BE78" s="216"/>
      <c r="BF78" s="216"/>
      <c r="BG78" s="216"/>
      <c r="BH78" s="216"/>
      <c r="BI78" s="216"/>
      <c r="BJ78" s="219"/>
      <c r="BK78" s="219"/>
      <c r="BL78" s="219"/>
      <c r="BM78" s="219"/>
      <c r="BN78" s="219"/>
      <c r="BO78" s="216"/>
      <c r="BP78" s="216"/>
      <c r="BQ78" s="213">
        <v>72</v>
      </c>
      <c r="BR78" s="218"/>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7"/>
    </row>
    <row r="79" spans="1:131" s="198" customFormat="1" ht="26.25" customHeight="1" x14ac:dyDescent="0.15">
      <c r="A79" s="212">
        <v>12</v>
      </c>
      <c r="B79" s="893"/>
      <c r="C79" s="894"/>
      <c r="D79" s="894"/>
      <c r="E79" s="894"/>
      <c r="F79" s="894"/>
      <c r="G79" s="894"/>
      <c r="H79" s="894"/>
      <c r="I79" s="894"/>
      <c r="J79" s="894"/>
      <c r="K79" s="894"/>
      <c r="L79" s="894"/>
      <c r="M79" s="894"/>
      <c r="N79" s="894"/>
      <c r="O79" s="894"/>
      <c r="P79" s="895"/>
      <c r="Q79" s="896"/>
      <c r="R79" s="849"/>
      <c r="S79" s="849"/>
      <c r="T79" s="849"/>
      <c r="U79" s="849"/>
      <c r="V79" s="849"/>
      <c r="W79" s="849"/>
      <c r="X79" s="849"/>
      <c r="Y79" s="849"/>
      <c r="Z79" s="849"/>
      <c r="AA79" s="849"/>
      <c r="AB79" s="849"/>
      <c r="AC79" s="849"/>
      <c r="AD79" s="849"/>
      <c r="AE79" s="849"/>
      <c r="AF79" s="849"/>
      <c r="AG79" s="849"/>
      <c r="AH79" s="849"/>
      <c r="AI79" s="849"/>
      <c r="AJ79" s="849"/>
      <c r="AK79" s="897"/>
      <c r="AL79" s="898"/>
      <c r="AM79" s="898"/>
      <c r="AN79" s="898"/>
      <c r="AO79" s="848"/>
      <c r="AP79" s="849"/>
      <c r="AQ79" s="849"/>
      <c r="AR79" s="849"/>
      <c r="AS79" s="849"/>
      <c r="AT79" s="849"/>
      <c r="AU79" s="849"/>
      <c r="AV79" s="849"/>
      <c r="AW79" s="849"/>
      <c r="AX79" s="849"/>
      <c r="AY79" s="849"/>
      <c r="AZ79" s="846"/>
      <c r="BA79" s="846"/>
      <c r="BB79" s="846"/>
      <c r="BC79" s="846"/>
      <c r="BD79" s="847"/>
      <c r="BE79" s="216"/>
      <c r="BF79" s="216"/>
      <c r="BG79" s="216"/>
      <c r="BH79" s="216"/>
      <c r="BI79" s="216"/>
      <c r="BJ79" s="219"/>
      <c r="BK79" s="219"/>
      <c r="BL79" s="219"/>
      <c r="BM79" s="219"/>
      <c r="BN79" s="219"/>
      <c r="BO79" s="216"/>
      <c r="BP79" s="216"/>
      <c r="BQ79" s="213">
        <v>73</v>
      </c>
      <c r="BR79" s="218"/>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7"/>
    </row>
    <row r="80" spans="1:131" s="198" customFormat="1" ht="26.25" customHeight="1" x14ac:dyDescent="0.15">
      <c r="A80" s="212">
        <v>13</v>
      </c>
      <c r="B80" s="893"/>
      <c r="C80" s="894"/>
      <c r="D80" s="894"/>
      <c r="E80" s="894"/>
      <c r="F80" s="894"/>
      <c r="G80" s="894"/>
      <c r="H80" s="894"/>
      <c r="I80" s="894"/>
      <c r="J80" s="894"/>
      <c r="K80" s="894"/>
      <c r="L80" s="894"/>
      <c r="M80" s="894"/>
      <c r="N80" s="894"/>
      <c r="O80" s="894"/>
      <c r="P80" s="895"/>
      <c r="Q80" s="896"/>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46"/>
      <c r="BA80" s="846"/>
      <c r="BB80" s="846"/>
      <c r="BC80" s="846"/>
      <c r="BD80" s="847"/>
      <c r="BE80" s="216"/>
      <c r="BF80" s="216"/>
      <c r="BG80" s="216"/>
      <c r="BH80" s="216"/>
      <c r="BI80" s="216"/>
      <c r="BJ80" s="216"/>
      <c r="BK80" s="216"/>
      <c r="BL80" s="216"/>
      <c r="BM80" s="216"/>
      <c r="BN80" s="216"/>
      <c r="BO80" s="216"/>
      <c r="BP80" s="216"/>
      <c r="BQ80" s="213">
        <v>74</v>
      </c>
      <c r="BR80" s="218"/>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7"/>
    </row>
    <row r="81" spans="1:131" s="198" customFormat="1" ht="26.25" customHeight="1" x14ac:dyDescent="0.15">
      <c r="A81" s="212">
        <v>14</v>
      </c>
      <c r="B81" s="893"/>
      <c r="C81" s="894"/>
      <c r="D81" s="894"/>
      <c r="E81" s="894"/>
      <c r="F81" s="894"/>
      <c r="G81" s="894"/>
      <c r="H81" s="894"/>
      <c r="I81" s="894"/>
      <c r="J81" s="894"/>
      <c r="K81" s="894"/>
      <c r="L81" s="894"/>
      <c r="M81" s="894"/>
      <c r="N81" s="894"/>
      <c r="O81" s="894"/>
      <c r="P81" s="895"/>
      <c r="Q81" s="896"/>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46"/>
      <c r="BA81" s="846"/>
      <c r="BB81" s="846"/>
      <c r="BC81" s="846"/>
      <c r="BD81" s="847"/>
      <c r="BE81" s="216"/>
      <c r="BF81" s="216"/>
      <c r="BG81" s="216"/>
      <c r="BH81" s="216"/>
      <c r="BI81" s="216"/>
      <c r="BJ81" s="216"/>
      <c r="BK81" s="216"/>
      <c r="BL81" s="216"/>
      <c r="BM81" s="216"/>
      <c r="BN81" s="216"/>
      <c r="BO81" s="216"/>
      <c r="BP81" s="216"/>
      <c r="BQ81" s="213">
        <v>75</v>
      </c>
      <c r="BR81" s="218"/>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7"/>
    </row>
    <row r="82" spans="1:131" s="198" customFormat="1" ht="26.25" customHeight="1" x14ac:dyDescent="0.15">
      <c r="A82" s="212">
        <v>15</v>
      </c>
      <c r="B82" s="893"/>
      <c r="C82" s="894"/>
      <c r="D82" s="894"/>
      <c r="E82" s="894"/>
      <c r="F82" s="894"/>
      <c r="G82" s="894"/>
      <c r="H82" s="894"/>
      <c r="I82" s="894"/>
      <c r="J82" s="894"/>
      <c r="K82" s="894"/>
      <c r="L82" s="894"/>
      <c r="M82" s="894"/>
      <c r="N82" s="894"/>
      <c r="O82" s="894"/>
      <c r="P82" s="895"/>
      <c r="Q82" s="896"/>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46"/>
      <c r="BA82" s="846"/>
      <c r="BB82" s="846"/>
      <c r="BC82" s="846"/>
      <c r="BD82" s="847"/>
      <c r="BE82" s="216"/>
      <c r="BF82" s="216"/>
      <c r="BG82" s="216"/>
      <c r="BH82" s="216"/>
      <c r="BI82" s="216"/>
      <c r="BJ82" s="216"/>
      <c r="BK82" s="216"/>
      <c r="BL82" s="216"/>
      <c r="BM82" s="216"/>
      <c r="BN82" s="216"/>
      <c r="BO82" s="216"/>
      <c r="BP82" s="216"/>
      <c r="BQ82" s="213">
        <v>76</v>
      </c>
      <c r="BR82" s="218"/>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7"/>
    </row>
    <row r="83" spans="1:131" s="198" customFormat="1" ht="26.25" customHeight="1" x14ac:dyDescent="0.15">
      <c r="A83" s="212">
        <v>16</v>
      </c>
      <c r="B83" s="893"/>
      <c r="C83" s="894"/>
      <c r="D83" s="894"/>
      <c r="E83" s="894"/>
      <c r="F83" s="894"/>
      <c r="G83" s="894"/>
      <c r="H83" s="894"/>
      <c r="I83" s="894"/>
      <c r="J83" s="894"/>
      <c r="K83" s="894"/>
      <c r="L83" s="894"/>
      <c r="M83" s="894"/>
      <c r="N83" s="894"/>
      <c r="O83" s="894"/>
      <c r="P83" s="895"/>
      <c r="Q83" s="896"/>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6"/>
      <c r="BA83" s="846"/>
      <c r="BB83" s="846"/>
      <c r="BC83" s="846"/>
      <c r="BD83" s="847"/>
      <c r="BE83" s="216"/>
      <c r="BF83" s="216"/>
      <c r="BG83" s="216"/>
      <c r="BH83" s="216"/>
      <c r="BI83" s="216"/>
      <c r="BJ83" s="216"/>
      <c r="BK83" s="216"/>
      <c r="BL83" s="216"/>
      <c r="BM83" s="216"/>
      <c r="BN83" s="216"/>
      <c r="BO83" s="216"/>
      <c r="BP83" s="216"/>
      <c r="BQ83" s="213">
        <v>77</v>
      </c>
      <c r="BR83" s="218"/>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7"/>
    </row>
    <row r="84" spans="1:131" s="198" customFormat="1" ht="26.25" customHeight="1" x14ac:dyDescent="0.15">
      <c r="A84" s="212">
        <v>17</v>
      </c>
      <c r="B84" s="893"/>
      <c r="C84" s="894"/>
      <c r="D84" s="894"/>
      <c r="E84" s="894"/>
      <c r="F84" s="894"/>
      <c r="G84" s="894"/>
      <c r="H84" s="894"/>
      <c r="I84" s="894"/>
      <c r="J84" s="894"/>
      <c r="K84" s="894"/>
      <c r="L84" s="894"/>
      <c r="M84" s="894"/>
      <c r="N84" s="894"/>
      <c r="O84" s="894"/>
      <c r="P84" s="895"/>
      <c r="Q84" s="896"/>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46"/>
      <c r="BA84" s="846"/>
      <c r="BB84" s="846"/>
      <c r="BC84" s="846"/>
      <c r="BD84" s="847"/>
      <c r="BE84" s="216"/>
      <c r="BF84" s="216"/>
      <c r="BG84" s="216"/>
      <c r="BH84" s="216"/>
      <c r="BI84" s="216"/>
      <c r="BJ84" s="216"/>
      <c r="BK84" s="216"/>
      <c r="BL84" s="216"/>
      <c r="BM84" s="216"/>
      <c r="BN84" s="216"/>
      <c r="BO84" s="216"/>
      <c r="BP84" s="216"/>
      <c r="BQ84" s="213">
        <v>78</v>
      </c>
      <c r="BR84" s="218"/>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7"/>
    </row>
    <row r="85" spans="1:131" s="198" customFormat="1" ht="26.25" customHeight="1" x14ac:dyDescent="0.15">
      <c r="A85" s="212">
        <v>18</v>
      </c>
      <c r="B85" s="893"/>
      <c r="C85" s="894"/>
      <c r="D85" s="894"/>
      <c r="E85" s="894"/>
      <c r="F85" s="894"/>
      <c r="G85" s="894"/>
      <c r="H85" s="894"/>
      <c r="I85" s="894"/>
      <c r="J85" s="894"/>
      <c r="K85" s="894"/>
      <c r="L85" s="894"/>
      <c r="M85" s="894"/>
      <c r="N85" s="894"/>
      <c r="O85" s="894"/>
      <c r="P85" s="895"/>
      <c r="Q85" s="896"/>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46"/>
      <c r="BA85" s="846"/>
      <c r="BB85" s="846"/>
      <c r="BC85" s="846"/>
      <c r="BD85" s="847"/>
      <c r="BE85" s="216"/>
      <c r="BF85" s="216"/>
      <c r="BG85" s="216"/>
      <c r="BH85" s="216"/>
      <c r="BI85" s="216"/>
      <c r="BJ85" s="216"/>
      <c r="BK85" s="216"/>
      <c r="BL85" s="216"/>
      <c r="BM85" s="216"/>
      <c r="BN85" s="216"/>
      <c r="BO85" s="216"/>
      <c r="BP85" s="216"/>
      <c r="BQ85" s="213">
        <v>79</v>
      </c>
      <c r="BR85" s="218"/>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7"/>
    </row>
    <row r="86" spans="1:131" s="198" customFormat="1" ht="26.25" customHeight="1" x14ac:dyDescent="0.15">
      <c r="A86" s="212">
        <v>19</v>
      </c>
      <c r="B86" s="893"/>
      <c r="C86" s="894"/>
      <c r="D86" s="894"/>
      <c r="E86" s="894"/>
      <c r="F86" s="894"/>
      <c r="G86" s="894"/>
      <c r="H86" s="894"/>
      <c r="I86" s="894"/>
      <c r="J86" s="894"/>
      <c r="K86" s="894"/>
      <c r="L86" s="894"/>
      <c r="M86" s="894"/>
      <c r="N86" s="894"/>
      <c r="O86" s="894"/>
      <c r="P86" s="895"/>
      <c r="Q86" s="896"/>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46"/>
      <c r="BA86" s="846"/>
      <c r="BB86" s="846"/>
      <c r="BC86" s="846"/>
      <c r="BD86" s="847"/>
      <c r="BE86" s="216"/>
      <c r="BF86" s="216"/>
      <c r="BG86" s="216"/>
      <c r="BH86" s="216"/>
      <c r="BI86" s="216"/>
      <c r="BJ86" s="216"/>
      <c r="BK86" s="216"/>
      <c r="BL86" s="216"/>
      <c r="BM86" s="216"/>
      <c r="BN86" s="216"/>
      <c r="BO86" s="216"/>
      <c r="BP86" s="216"/>
      <c r="BQ86" s="213">
        <v>80</v>
      </c>
      <c r="BR86" s="218"/>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7"/>
    </row>
    <row r="87" spans="1:131" s="198" customFormat="1" ht="26.25" customHeight="1" x14ac:dyDescent="0.15">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7"/>
    </row>
    <row r="88" spans="1:131" s="198" customFormat="1" ht="26.25" customHeight="1" thickBot="1" x14ac:dyDescent="0.2">
      <c r="A88" s="215" t="s">
        <v>363</v>
      </c>
      <c r="B88" s="809" t="s">
        <v>387</v>
      </c>
      <c r="C88" s="810"/>
      <c r="D88" s="810"/>
      <c r="E88" s="810"/>
      <c r="F88" s="810"/>
      <c r="G88" s="810"/>
      <c r="H88" s="810"/>
      <c r="I88" s="810"/>
      <c r="J88" s="810"/>
      <c r="K88" s="810"/>
      <c r="L88" s="810"/>
      <c r="M88" s="810"/>
      <c r="N88" s="810"/>
      <c r="O88" s="810"/>
      <c r="P88" s="811"/>
      <c r="Q88" s="858"/>
      <c r="R88" s="859"/>
      <c r="S88" s="859"/>
      <c r="T88" s="859"/>
      <c r="U88" s="859"/>
      <c r="V88" s="859"/>
      <c r="W88" s="859"/>
      <c r="X88" s="859"/>
      <c r="Y88" s="859"/>
      <c r="Z88" s="859"/>
      <c r="AA88" s="859"/>
      <c r="AB88" s="859"/>
      <c r="AC88" s="859"/>
      <c r="AD88" s="859"/>
      <c r="AE88" s="859"/>
      <c r="AF88" s="862">
        <f>SUM(AF68:AJ87)</f>
        <v>9252</v>
      </c>
      <c r="AG88" s="862"/>
      <c r="AH88" s="862"/>
      <c r="AI88" s="862"/>
      <c r="AJ88" s="862"/>
      <c r="AK88" s="859"/>
      <c r="AL88" s="859"/>
      <c r="AM88" s="859"/>
      <c r="AN88" s="859"/>
      <c r="AO88" s="859"/>
      <c r="AP88" s="862">
        <f>SUM(AP68:AT87)-1</f>
        <v>2021</v>
      </c>
      <c r="AQ88" s="862"/>
      <c r="AR88" s="862"/>
      <c r="AS88" s="862"/>
      <c r="AT88" s="862"/>
      <c r="AU88" s="862">
        <f>SUM(AU68:AY87)</f>
        <v>436</v>
      </c>
      <c r="AV88" s="862"/>
      <c r="AW88" s="862"/>
      <c r="AX88" s="862"/>
      <c r="AY88" s="862"/>
      <c r="AZ88" s="867"/>
      <c r="BA88" s="867"/>
      <c r="BB88" s="867"/>
      <c r="BC88" s="867"/>
      <c r="BD88" s="868"/>
      <c r="BE88" s="216"/>
      <c r="BF88" s="216"/>
      <c r="BG88" s="216"/>
      <c r="BH88" s="216"/>
      <c r="BI88" s="216"/>
      <c r="BJ88" s="216"/>
      <c r="BK88" s="216"/>
      <c r="BL88" s="216"/>
      <c r="BM88" s="216"/>
      <c r="BN88" s="216"/>
      <c r="BO88" s="216"/>
      <c r="BP88" s="216"/>
      <c r="BQ88" s="213">
        <v>82</v>
      </c>
      <c r="BR88" s="218"/>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9" t="s">
        <v>388</v>
      </c>
      <c r="BS102" s="810"/>
      <c r="BT102" s="810"/>
      <c r="BU102" s="810"/>
      <c r="BV102" s="810"/>
      <c r="BW102" s="810"/>
      <c r="BX102" s="810"/>
      <c r="BY102" s="810"/>
      <c r="BZ102" s="810"/>
      <c r="CA102" s="810"/>
      <c r="CB102" s="810"/>
      <c r="CC102" s="810"/>
      <c r="CD102" s="810"/>
      <c r="CE102" s="810"/>
      <c r="CF102" s="810"/>
      <c r="CG102" s="811"/>
      <c r="CH102" s="910"/>
      <c r="CI102" s="911"/>
      <c r="CJ102" s="911"/>
      <c r="CK102" s="911"/>
      <c r="CL102" s="912"/>
      <c r="CM102" s="910"/>
      <c r="CN102" s="911"/>
      <c r="CO102" s="911"/>
      <c r="CP102" s="911"/>
      <c r="CQ102" s="912"/>
      <c r="CR102" s="913">
        <f>SUM(CR7:CV88)</f>
        <v>165</v>
      </c>
      <c r="CS102" s="870"/>
      <c r="CT102" s="870"/>
      <c r="CU102" s="870"/>
      <c r="CV102" s="914"/>
      <c r="CW102" s="913">
        <f t="shared" ref="CW102" si="6">SUM(CW7:DA88)</f>
        <v>67</v>
      </c>
      <c r="CX102" s="870"/>
      <c r="CY102" s="870"/>
      <c r="CZ102" s="870"/>
      <c r="DA102" s="914"/>
      <c r="DB102" s="913">
        <f t="shared" ref="DB102" si="7">SUM(DB7:DF88)</f>
        <v>171</v>
      </c>
      <c r="DC102" s="870"/>
      <c r="DD102" s="870"/>
      <c r="DE102" s="870"/>
      <c r="DF102" s="914"/>
      <c r="DG102" s="913">
        <f t="shared" ref="DG102" si="8">SUM(DG7:DK88)</f>
        <v>680</v>
      </c>
      <c r="DH102" s="870"/>
      <c r="DI102" s="870"/>
      <c r="DJ102" s="870"/>
      <c r="DK102" s="914"/>
      <c r="DL102" s="913">
        <f t="shared" ref="DL102" si="9">SUM(DL7:DP88)</f>
        <v>0</v>
      </c>
      <c r="DM102" s="870"/>
      <c r="DN102" s="870"/>
      <c r="DO102" s="870"/>
      <c r="DP102" s="914"/>
      <c r="DQ102" s="913">
        <f t="shared" ref="DQ102" si="10">SUM(DQ7:DU88)</f>
        <v>0</v>
      </c>
      <c r="DR102" s="870"/>
      <c r="DS102" s="870"/>
      <c r="DT102" s="870"/>
      <c r="DU102" s="914"/>
      <c r="DV102" s="939"/>
      <c r="DW102" s="940"/>
      <c r="DX102" s="940"/>
      <c r="DY102" s="940"/>
      <c r="DZ102" s="94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389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4" t="s">
        <v>393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7" customFormat="1" ht="26.25" customHeight="1" x14ac:dyDescent="0.15">
      <c r="A109" s="937" t="s">
        <v>395</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396</v>
      </c>
      <c r="AB109" s="916"/>
      <c r="AC109" s="916"/>
      <c r="AD109" s="916"/>
      <c r="AE109" s="917"/>
      <c r="AF109" s="915" t="s">
        <v>284</v>
      </c>
      <c r="AG109" s="916"/>
      <c r="AH109" s="916"/>
      <c r="AI109" s="916"/>
      <c r="AJ109" s="917"/>
      <c r="AK109" s="915" t="s">
        <v>283</v>
      </c>
      <c r="AL109" s="916"/>
      <c r="AM109" s="916"/>
      <c r="AN109" s="916"/>
      <c r="AO109" s="917"/>
      <c r="AP109" s="915" t="s">
        <v>397</v>
      </c>
      <c r="AQ109" s="916"/>
      <c r="AR109" s="916"/>
      <c r="AS109" s="916"/>
      <c r="AT109" s="918"/>
      <c r="AU109" s="937" t="s">
        <v>395</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396</v>
      </c>
      <c r="BR109" s="916"/>
      <c r="BS109" s="916"/>
      <c r="BT109" s="916"/>
      <c r="BU109" s="917"/>
      <c r="BV109" s="915" t="s">
        <v>284</v>
      </c>
      <c r="BW109" s="916"/>
      <c r="BX109" s="916"/>
      <c r="BY109" s="916"/>
      <c r="BZ109" s="917"/>
      <c r="CA109" s="915" t="s">
        <v>283</v>
      </c>
      <c r="CB109" s="916"/>
      <c r="CC109" s="916"/>
      <c r="CD109" s="916"/>
      <c r="CE109" s="917"/>
      <c r="CF109" s="938" t="s">
        <v>397</v>
      </c>
      <c r="CG109" s="938"/>
      <c r="CH109" s="938"/>
      <c r="CI109" s="938"/>
      <c r="CJ109" s="938"/>
      <c r="CK109" s="915" t="s">
        <v>398</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396</v>
      </c>
      <c r="DH109" s="916"/>
      <c r="DI109" s="916"/>
      <c r="DJ109" s="916"/>
      <c r="DK109" s="917"/>
      <c r="DL109" s="915" t="s">
        <v>284</v>
      </c>
      <c r="DM109" s="916"/>
      <c r="DN109" s="916"/>
      <c r="DO109" s="916"/>
      <c r="DP109" s="917"/>
      <c r="DQ109" s="915" t="s">
        <v>283</v>
      </c>
      <c r="DR109" s="916"/>
      <c r="DS109" s="916"/>
      <c r="DT109" s="916"/>
      <c r="DU109" s="917"/>
      <c r="DV109" s="915" t="s">
        <v>397</v>
      </c>
      <c r="DW109" s="916"/>
      <c r="DX109" s="916"/>
      <c r="DY109" s="916"/>
      <c r="DZ109" s="918"/>
    </row>
    <row r="110" spans="1:131" s="197" customFormat="1" ht="26.25" customHeight="1" x14ac:dyDescent="0.15">
      <c r="A110" s="919" t="s">
        <v>399</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1047633</v>
      </c>
      <c r="AB110" s="923"/>
      <c r="AC110" s="923"/>
      <c r="AD110" s="923"/>
      <c r="AE110" s="924"/>
      <c r="AF110" s="925">
        <v>1071189</v>
      </c>
      <c r="AG110" s="923"/>
      <c r="AH110" s="923"/>
      <c r="AI110" s="923"/>
      <c r="AJ110" s="924"/>
      <c r="AK110" s="925">
        <v>1120219</v>
      </c>
      <c r="AL110" s="923"/>
      <c r="AM110" s="923"/>
      <c r="AN110" s="923"/>
      <c r="AO110" s="924"/>
      <c r="AP110" s="926">
        <v>12</v>
      </c>
      <c r="AQ110" s="927"/>
      <c r="AR110" s="927"/>
      <c r="AS110" s="927"/>
      <c r="AT110" s="928"/>
      <c r="AU110" s="929" t="s">
        <v>60</v>
      </c>
      <c r="AV110" s="930"/>
      <c r="AW110" s="930"/>
      <c r="AX110" s="930"/>
      <c r="AY110" s="931"/>
      <c r="AZ110" s="973" t="s">
        <v>400</v>
      </c>
      <c r="BA110" s="920"/>
      <c r="BB110" s="920"/>
      <c r="BC110" s="920"/>
      <c r="BD110" s="920"/>
      <c r="BE110" s="920"/>
      <c r="BF110" s="920"/>
      <c r="BG110" s="920"/>
      <c r="BH110" s="920"/>
      <c r="BI110" s="920"/>
      <c r="BJ110" s="920"/>
      <c r="BK110" s="920"/>
      <c r="BL110" s="920"/>
      <c r="BM110" s="920"/>
      <c r="BN110" s="920"/>
      <c r="BO110" s="920"/>
      <c r="BP110" s="921"/>
      <c r="BQ110" s="959">
        <v>15746881</v>
      </c>
      <c r="BR110" s="960"/>
      <c r="BS110" s="960"/>
      <c r="BT110" s="960"/>
      <c r="BU110" s="960"/>
      <c r="BV110" s="960">
        <v>16024982</v>
      </c>
      <c r="BW110" s="960"/>
      <c r="BX110" s="960"/>
      <c r="BY110" s="960"/>
      <c r="BZ110" s="960"/>
      <c r="CA110" s="960">
        <v>16221368</v>
      </c>
      <c r="CB110" s="960"/>
      <c r="CC110" s="960"/>
      <c r="CD110" s="960"/>
      <c r="CE110" s="960"/>
      <c r="CF110" s="974">
        <v>174.3</v>
      </c>
      <c r="CG110" s="975"/>
      <c r="CH110" s="975"/>
      <c r="CI110" s="975"/>
      <c r="CJ110" s="975"/>
      <c r="CK110" s="976" t="s">
        <v>401</v>
      </c>
      <c r="CL110" s="977"/>
      <c r="CM110" s="956" t="s">
        <v>402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403</v>
      </c>
      <c r="DH110" s="960"/>
      <c r="DI110" s="960"/>
      <c r="DJ110" s="960"/>
      <c r="DK110" s="960"/>
      <c r="DL110" s="960" t="s">
        <v>403</v>
      </c>
      <c r="DM110" s="960"/>
      <c r="DN110" s="960"/>
      <c r="DO110" s="960"/>
      <c r="DP110" s="960"/>
      <c r="DQ110" s="960" t="s">
        <v>403</v>
      </c>
      <c r="DR110" s="960"/>
      <c r="DS110" s="960"/>
      <c r="DT110" s="960"/>
      <c r="DU110" s="960"/>
      <c r="DV110" s="961" t="s">
        <v>403</v>
      </c>
      <c r="DW110" s="961"/>
      <c r="DX110" s="961"/>
      <c r="DY110" s="961"/>
      <c r="DZ110" s="962"/>
    </row>
    <row r="111" spans="1:131" s="197" customFormat="1" ht="26.25" customHeight="1" x14ac:dyDescent="0.15">
      <c r="A111" s="963" t="s">
        <v>404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403</v>
      </c>
      <c r="AB111" s="967"/>
      <c r="AC111" s="967"/>
      <c r="AD111" s="967"/>
      <c r="AE111" s="968"/>
      <c r="AF111" s="969" t="s">
        <v>403</v>
      </c>
      <c r="AG111" s="967"/>
      <c r="AH111" s="967"/>
      <c r="AI111" s="967"/>
      <c r="AJ111" s="968"/>
      <c r="AK111" s="969" t="s">
        <v>403</v>
      </c>
      <c r="AL111" s="967"/>
      <c r="AM111" s="967"/>
      <c r="AN111" s="967"/>
      <c r="AO111" s="968"/>
      <c r="AP111" s="970" t="s">
        <v>403</v>
      </c>
      <c r="AQ111" s="971"/>
      <c r="AR111" s="971"/>
      <c r="AS111" s="971"/>
      <c r="AT111" s="972"/>
      <c r="AU111" s="932"/>
      <c r="AV111" s="933"/>
      <c r="AW111" s="933"/>
      <c r="AX111" s="933"/>
      <c r="AY111" s="934"/>
      <c r="AZ111" s="982" t="s">
        <v>405</v>
      </c>
      <c r="BA111" s="983"/>
      <c r="BB111" s="983"/>
      <c r="BC111" s="983"/>
      <c r="BD111" s="983"/>
      <c r="BE111" s="983"/>
      <c r="BF111" s="983"/>
      <c r="BG111" s="983"/>
      <c r="BH111" s="983"/>
      <c r="BI111" s="983"/>
      <c r="BJ111" s="983"/>
      <c r="BK111" s="983"/>
      <c r="BL111" s="983"/>
      <c r="BM111" s="983"/>
      <c r="BN111" s="983"/>
      <c r="BO111" s="983"/>
      <c r="BP111" s="984"/>
      <c r="BQ111" s="952">
        <v>936558</v>
      </c>
      <c r="BR111" s="953"/>
      <c r="BS111" s="953"/>
      <c r="BT111" s="953"/>
      <c r="BU111" s="953"/>
      <c r="BV111" s="953">
        <v>748281</v>
      </c>
      <c r="BW111" s="953"/>
      <c r="BX111" s="953"/>
      <c r="BY111" s="953"/>
      <c r="BZ111" s="953"/>
      <c r="CA111" s="953">
        <v>737654</v>
      </c>
      <c r="CB111" s="953"/>
      <c r="CC111" s="953"/>
      <c r="CD111" s="953"/>
      <c r="CE111" s="953"/>
      <c r="CF111" s="947">
        <v>7.9</v>
      </c>
      <c r="CG111" s="948"/>
      <c r="CH111" s="948"/>
      <c r="CI111" s="948"/>
      <c r="CJ111" s="948"/>
      <c r="CK111" s="978"/>
      <c r="CL111" s="979"/>
      <c r="CM111" s="949" t="s">
        <v>406</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403</v>
      </c>
      <c r="DH111" s="953"/>
      <c r="DI111" s="953"/>
      <c r="DJ111" s="953"/>
      <c r="DK111" s="953"/>
      <c r="DL111" s="953" t="s">
        <v>403</v>
      </c>
      <c r="DM111" s="953"/>
      <c r="DN111" s="953"/>
      <c r="DO111" s="953"/>
      <c r="DP111" s="953"/>
      <c r="DQ111" s="953" t="s">
        <v>403</v>
      </c>
      <c r="DR111" s="953"/>
      <c r="DS111" s="953"/>
      <c r="DT111" s="953"/>
      <c r="DU111" s="953"/>
      <c r="DV111" s="954" t="s">
        <v>403</v>
      </c>
      <c r="DW111" s="954"/>
      <c r="DX111" s="954"/>
      <c r="DY111" s="954"/>
      <c r="DZ111" s="955"/>
    </row>
    <row r="112" spans="1:131" s="197" customFormat="1" ht="26.25" customHeight="1" x14ac:dyDescent="0.15">
      <c r="A112" s="985" t="s">
        <v>407</v>
      </c>
      <c r="B112" s="986"/>
      <c r="C112" s="983" t="s">
        <v>408</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108</v>
      </c>
      <c r="AB112" s="992"/>
      <c r="AC112" s="992"/>
      <c r="AD112" s="992"/>
      <c r="AE112" s="993"/>
      <c r="AF112" s="994" t="s">
        <v>108</v>
      </c>
      <c r="AG112" s="992"/>
      <c r="AH112" s="992"/>
      <c r="AI112" s="992"/>
      <c r="AJ112" s="993"/>
      <c r="AK112" s="994" t="s">
        <v>108</v>
      </c>
      <c r="AL112" s="992"/>
      <c r="AM112" s="992"/>
      <c r="AN112" s="992"/>
      <c r="AO112" s="993"/>
      <c r="AP112" s="995" t="s">
        <v>108</v>
      </c>
      <c r="AQ112" s="996"/>
      <c r="AR112" s="996"/>
      <c r="AS112" s="996"/>
      <c r="AT112" s="997"/>
      <c r="AU112" s="932"/>
      <c r="AV112" s="933"/>
      <c r="AW112" s="933"/>
      <c r="AX112" s="933"/>
      <c r="AY112" s="934"/>
      <c r="AZ112" s="982" t="s">
        <v>409</v>
      </c>
      <c r="BA112" s="983"/>
      <c r="BB112" s="983"/>
      <c r="BC112" s="983"/>
      <c r="BD112" s="983"/>
      <c r="BE112" s="983"/>
      <c r="BF112" s="983"/>
      <c r="BG112" s="983"/>
      <c r="BH112" s="983"/>
      <c r="BI112" s="983"/>
      <c r="BJ112" s="983"/>
      <c r="BK112" s="983"/>
      <c r="BL112" s="983"/>
      <c r="BM112" s="983"/>
      <c r="BN112" s="983"/>
      <c r="BO112" s="983"/>
      <c r="BP112" s="984"/>
      <c r="BQ112" s="952">
        <v>10697884</v>
      </c>
      <c r="BR112" s="953"/>
      <c r="BS112" s="953"/>
      <c r="BT112" s="953"/>
      <c r="BU112" s="953"/>
      <c r="BV112" s="953">
        <v>10877823</v>
      </c>
      <c r="BW112" s="953"/>
      <c r="BX112" s="953"/>
      <c r="BY112" s="953"/>
      <c r="BZ112" s="953"/>
      <c r="CA112" s="953">
        <v>10869081</v>
      </c>
      <c r="CB112" s="953"/>
      <c r="CC112" s="953"/>
      <c r="CD112" s="953"/>
      <c r="CE112" s="953"/>
      <c r="CF112" s="947">
        <v>116.8</v>
      </c>
      <c r="CG112" s="948"/>
      <c r="CH112" s="948"/>
      <c r="CI112" s="948"/>
      <c r="CJ112" s="948"/>
      <c r="CK112" s="978"/>
      <c r="CL112" s="979"/>
      <c r="CM112" s="949" t="s">
        <v>410</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108</v>
      </c>
      <c r="DH112" s="953"/>
      <c r="DI112" s="953"/>
      <c r="DJ112" s="953"/>
      <c r="DK112" s="953"/>
      <c r="DL112" s="953" t="s">
        <v>108</v>
      </c>
      <c r="DM112" s="953"/>
      <c r="DN112" s="953"/>
      <c r="DO112" s="953"/>
      <c r="DP112" s="953"/>
      <c r="DQ112" s="953" t="s">
        <v>108</v>
      </c>
      <c r="DR112" s="953"/>
      <c r="DS112" s="953"/>
      <c r="DT112" s="953"/>
      <c r="DU112" s="953"/>
      <c r="DV112" s="954" t="s">
        <v>108</v>
      </c>
      <c r="DW112" s="954"/>
      <c r="DX112" s="954"/>
      <c r="DY112" s="954"/>
      <c r="DZ112" s="955"/>
    </row>
    <row r="113" spans="1:130" s="197" customFormat="1" ht="26.25" customHeight="1" x14ac:dyDescent="0.15">
      <c r="A113" s="987"/>
      <c r="B113" s="988"/>
      <c r="C113" s="983" t="s">
        <v>411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702743</v>
      </c>
      <c r="AB113" s="967"/>
      <c r="AC113" s="967"/>
      <c r="AD113" s="967"/>
      <c r="AE113" s="968"/>
      <c r="AF113" s="969">
        <v>710949</v>
      </c>
      <c r="AG113" s="967"/>
      <c r="AH113" s="967"/>
      <c r="AI113" s="967"/>
      <c r="AJ113" s="968"/>
      <c r="AK113" s="969">
        <v>748548</v>
      </c>
      <c r="AL113" s="967"/>
      <c r="AM113" s="967"/>
      <c r="AN113" s="967"/>
      <c r="AO113" s="968"/>
      <c r="AP113" s="970">
        <v>8</v>
      </c>
      <c r="AQ113" s="971"/>
      <c r="AR113" s="971"/>
      <c r="AS113" s="971"/>
      <c r="AT113" s="972"/>
      <c r="AU113" s="932"/>
      <c r="AV113" s="933"/>
      <c r="AW113" s="933"/>
      <c r="AX113" s="933"/>
      <c r="AY113" s="934"/>
      <c r="AZ113" s="982" t="s">
        <v>412</v>
      </c>
      <c r="BA113" s="983"/>
      <c r="BB113" s="983"/>
      <c r="BC113" s="983"/>
      <c r="BD113" s="983"/>
      <c r="BE113" s="983"/>
      <c r="BF113" s="983"/>
      <c r="BG113" s="983"/>
      <c r="BH113" s="983"/>
      <c r="BI113" s="983"/>
      <c r="BJ113" s="983"/>
      <c r="BK113" s="983"/>
      <c r="BL113" s="983"/>
      <c r="BM113" s="983"/>
      <c r="BN113" s="983"/>
      <c r="BO113" s="983"/>
      <c r="BP113" s="984"/>
      <c r="BQ113" s="952">
        <v>423973</v>
      </c>
      <c r="BR113" s="953"/>
      <c r="BS113" s="953"/>
      <c r="BT113" s="953"/>
      <c r="BU113" s="953"/>
      <c r="BV113" s="953">
        <v>373477</v>
      </c>
      <c r="BW113" s="953"/>
      <c r="BX113" s="953"/>
      <c r="BY113" s="953"/>
      <c r="BZ113" s="953"/>
      <c r="CA113" s="953">
        <v>436377</v>
      </c>
      <c r="CB113" s="953"/>
      <c r="CC113" s="953"/>
      <c r="CD113" s="953"/>
      <c r="CE113" s="953"/>
      <c r="CF113" s="947">
        <v>4.7</v>
      </c>
      <c r="CG113" s="948"/>
      <c r="CH113" s="948"/>
      <c r="CI113" s="948"/>
      <c r="CJ113" s="948"/>
      <c r="CK113" s="978"/>
      <c r="CL113" s="979"/>
      <c r="CM113" s="949" t="s">
        <v>413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v>148314</v>
      </c>
      <c r="DH113" s="992"/>
      <c r="DI113" s="992"/>
      <c r="DJ113" s="992"/>
      <c r="DK113" s="993"/>
      <c r="DL113" s="994" t="s">
        <v>108</v>
      </c>
      <c r="DM113" s="992"/>
      <c r="DN113" s="992"/>
      <c r="DO113" s="992"/>
      <c r="DP113" s="993"/>
      <c r="DQ113" s="994" t="s">
        <v>108</v>
      </c>
      <c r="DR113" s="992"/>
      <c r="DS113" s="992"/>
      <c r="DT113" s="992"/>
      <c r="DU113" s="993"/>
      <c r="DV113" s="995" t="s">
        <v>108</v>
      </c>
      <c r="DW113" s="996"/>
      <c r="DX113" s="996"/>
      <c r="DY113" s="996"/>
      <c r="DZ113" s="997"/>
    </row>
    <row r="114" spans="1:130" s="197" customFormat="1" ht="26.25" customHeight="1" x14ac:dyDescent="0.15">
      <c r="A114" s="987"/>
      <c r="B114" s="988"/>
      <c r="C114" s="983" t="s">
        <v>414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64253</v>
      </c>
      <c r="AB114" s="992"/>
      <c r="AC114" s="992"/>
      <c r="AD114" s="992"/>
      <c r="AE114" s="993"/>
      <c r="AF114" s="994">
        <v>72006</v>
      </c>
      <c r="AG114" s="992"/>
      <c r="AH114" s="992"/>
      <c r="AI114" s="992"/>
      <c r="AJ114" s="993"/>
      <c r="AK114" s="994">
        <v>65458</v>
      </c>
      <c r="AL114" s="992"/>
      <c r="AM114" s="992"/>
      <c r="AN114" s="992"/>
      <c r="AO114" s="993"/>
      <c r="AP114" s="995">
        <v>0.7</v>
      </c>
      <c r="AQ114" s="996"/>
      <c r="AR114" s="996"/>
      <c r="AS114" s="996"/>
      <c r="AT114" s="997"/>
      <c r="AU114" s="932"/>
      <c r="AV114" s="933"/>
      <c r="AW114" s="933"/>
      <c r="AX114" s="933"/>
      <c r="AY114" s="934"/>
      <c r="AZ114" s="982" t="s">
        <v>415</v>
      </c>
      <c r="BA114" s="983"/>
      <c r="BB114" s="983"/>
      <c r="BC114" s="983"/>
      <c r="BD114" s="983"/>
      <c r="BE114" s="983"/>
      <c r="BF114" s="983"/>
      <c r="BG114" s="983"/>
      <c r="BH114" s="983"/>
      <c r="BI114" s="983"/>
      <c r="BJ114" s="983"/>
      <c r="BK114" s="983"/>
      <c r="BL114" s="983"/>
      <c r="BM114" s="983"/>
      <c r="BN114" s="983"/>
      <c r="BO114" s="983"/>
      <c r="BP114" s="984"/>
      <c r="BQ114" s="952">
        <v>2298994</v>
      </c>
      <c r="BR114" s="953"/>
      <c r="BS114" s="953"/>
      <c r="BT114" s="953"/>
      <c r="BU114" s="953"/>
      <c r="BV114" s="953">
        <v>2136481</v>
      </c>
      <c r="BW114" s="953"/>
      <c r="BX114" s="953"/>
      <c r="BY114" s="953"/>
      <c r="BZ114" s="953"/>
      <c r="CA114" s="953">
        <v>2223927</v>
      </c>
      <c r="CB114" s="953"/>
      <c r="CC114" s="953"/>
      <c r="CD114" s="953"/>
      <c r="CE114" s="953"/>
      <c r="CF114" s="947">
        <v>23.9</v>
      </c>
      <c r="CG114" s="948"/>
      <c r="CH114" s="948"/>
      <c r="CI114" s="948"/>
      <c r="CJ114" s="948"/>
      <c r="CK114" s="978"/>
      <c r="CL114" s="979"/>
      <c r="CM114" s="949" t="s">
        <v>416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108</v>
      </c>
      <c r="DH114" s="992"/>
      <c r="DI114" s="992"/>
      <c r="DJ114" s="992"/>
      <c r="DK114" s="993"/>
      <c r="DL114" s="994" t="s">
        <v>108</v>
      </c>
      <c r="DM114" s="992"/>
      <c r="DN114" s="992"/>
      <c r="DO114" s="992"/>
      <c r="DP114" s="993"/>
      <c r="DQ114" s="994" t="s">
        <v>108</v>
      </c>
      <c r="DR114" s="992"/>
      <c r="DS114" s="992"/>
      <c r="DT114" s="992"/>
      <c r="DU114" s="993"/>
      <c r="DV114" s="995" t="s">
        <v>108</v>
      </c>
      <c r="DW114" s="996"/>
      <c r="DX114" s="996"/>
      <c r="DY114" s="996"/>
      <c r="DZ114" s="997"/>
    </row>
    <row r="115" spans="1:130" s="197" customFormat="1" ht="26.25" customHeight="1" x14ac:dyDescent="0.15">
      <c r="A115" s="987"/>
      <c r="B115" s="988"/>
      <c r="C115" s="983" t="s">
        <v>417</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12959</v>
      </c>
      <c r="AB115" s="967"/>
      <c r="AC115" s="967"/>
      <c r="AD115" s="967"/>
      <c r="AE115" s="968"/>
      <c r="AF115" s="969">
        <v>13236</v>
      </c>
      <c r="AG115" s="967"/>
      <c r="AH115" s="967"/>
      <c r="AI115" s="967"/>
      <c r="AJ115" s="968"/>
      <c r="AK115" s="969">
        <v>11910</v>
      </c>
      <c r="AL115" s="967"/>
      <c r="AM115" s="967"/>
      <c r="AN115" s="967"/>
      <c r="AO115" s="968"/>
      <c r="AP115" s="970">
        <v>0.1</v>
      </c>
      <c r="AQ115" s="971"/>
      <c r="AR115" s="971"/>
      <c r="AS115" s="971"/>
      <c r="AT115" s="972"/>
      <c r="AU115" s="932"/>
      <c r="AV115" s="933"/>
      <c r="AW115" s="933"/>
      <c r="AX115" s="933"/>
      <c r="AY115" s="934"/>
      <c r="AZ115" s="982" t="s">
        <v>418</v>
      </c>
      <c r="BA115" s="983"/>
      <c r="BB115" s="983"/>
      <c r="BC115" s="983"/>
      <c r="BD115" s="983"/>
      <c r="BE115" s="983"/>
      <c r="BF115" s="983"/>
      <c r="BG115" s="983"/>
      <c r="BH115" s="983"/>
      <c r="BI115" s="983"/>
      <c r="BJ115" s="983"/>
      <c r="BK115" s="983"/>
      <c r="BL115" s="983"/>
      <c r="BM115" s="983"/>
      <c r="BN115" s="983"/>
      <c r="BO115" s="983"/>
      <c r="BP115" s="984"/>
      <c r="BQ115" s="952" t="s">
        <v>108</v>
      </c>
      <c r="BR115" s="953"/>
      <c r="BS115" s="953"/>
      <c r="BT115" s="953"/>
      <c r="BU115" s="953"/>
      <c r="BV115" s="953" t="s">
        <v>108</v>
      </c>
      <c r="BW115" s="953"/>
      <c r="BX115" s="953"/>
      <c r="BY115" s="953"/>
      <c r="BZ115" s="953"/>
      <c r="CA115" s="953" t="s">
        <v>108</v>
      </c>
      <c r="CB115" s="953"/>
      <c r="CC115" s="953"/>
      <c r="CD115" s="953"/>
      <c r="CE115" s="953"/>
      <c r="CF115" s="947" t="s">
        <v>108</v>
      </c>
      <c r="CG115" s="948"/>
      <c r="CH115" s="948"/>
      <c r="CI115" s="948"/>
      <c r="CJ115" s="948"/>
      <c r="CK115" s="978"/>
      <c r="CL115" s="979"/>
      <c r="CM115" s="982" t="s">
        <v>419</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v>760173</v>
      </c>
      <c r="DH115" s="992"/>
      <c r="DI115" s="992"/>
      <c r="DJ115" s="992"/>
      <c r="DK115" s="993"/>
      <c r="DL115" s="994">
        <v>731386</v>
      </c>
      <c r="DM115" s="992"/>
      <c r="DN115" s="992"/>
      <c r="DO115" s="992"/>
      <c r="DP115" s="993"/>
      <c r="DQ115" s="994">
        <v>732671</v>
      </c>
      <c r="DR115" s="992"/>
      <c r="DS115" s="992"/>
      <c r="DT115" s="992"/>
      <c r="DU115" s="993"/>
      <c r="DV115" s="995">
        <v>7.9</v>
      </c>
      <c r="DW115" s="996"/>
      <c r="DX115" s="996"/>
      <c r="DY115" s="996"/>
      <c r="DZ115" s="997"/>
    </row>
    <row r="116" spans="1:130" s="197" customFormat="1" ht="26.25" customHeight="1" x14ac:dyDescent="0.15">
      <c r="A116" s="989"/>
      <c r="B116" s="990"/>
      <c r="C116" s="1004" t="s">
        <v>420</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t="s">
        <v>108</v>
      </c>
      <c r="AB116" s="992"/>
      <c r="AC116" s="992"/>
      <c r="AD116" s="992"/>
      <c r="AE116" s="993"/>
      <c r="AF116" s="994" t="s">
        <v>108</v>
      </c>
      <c r="AG116" s="992"/>
      <c r="AH116" s="992"/>
      <c r="AI116" s="992"/>
      <c r="AJ116" s="993"/>
      <c r="AK116" s="994" t="s">
        <v>108</v>
      </c>
      <c r="AL116" s="992"/>
      <c r="AM116" s="992"/>
      <c r="AN116" s="992"/>
      <c r="AO116" s="993"/>
      <c r="AP116" s="995" t="s">
        <v>108</v>
      </c>
      <c r="AQ116" s="996"/>
      <c r="AR116" s="996"/>
      <c r="AS116" s="996"/>
      <c r="AT116" s="997"/>
      <c r="AU116" s="932"/>
      <c r="AV116" s="933"/>
      <c r="AW116" s="933"/>
      <c r="AX116" s="933"/>
      <c r="AY116" s="934"/>
      <c r="AZ116" s="982" t="s">
        <v>421</v>
      </c>
      <c r="BA116" s="983"/>
      <c r="BB116" s="983"/>
      <c r="BC116" s="983"/>
      <c r="BD116" s="983"/>
      <c r="BE116" s="983"/>
      <c r="BF116" s="983"/>
      <c r="BG116" s="983"/>
      <c r="BH116" s="983"/>
      <c r="BI116" s="983"/>
      <c r="BJ116" s="983"/>
      <c r="BK116" s="983"/>
      <c r="BL116" s="983"/>
      <c r="BM116" s="983"/>
      <c r="BN116" s="983"/>
      <c r="BO116" s="983"/>
      <c r="BP116" s="984"/>
      <c r="BQ116" s="952" t="s">
        <v>108</v>
      </c>
      <c r="BR116" s="953"/>
      <c r="BS116" s="953"/>
      <c r="BT116" s="953"/>
      <c r="BU116" s="953"/>
      <c r="BV116" s="953" t="s">
        <v>108</v>
      </c>
      <c r="BW116" s="953"/>
      <c r="BX116" s="953"/>
      <c r="BY116" s="953"/>
      <c r="BZ116" s="953"/>
      <c r="CA116" s="953" t="s">
        <v>108</v>
      </c>
      <c r="CB116" s="953"/>
      <c r="CC116" s="953"/>
      <c r="CD116" s="953"/>
      <c r="CE116" s="953"/>
      <c r="CF116" s="947" t="s">
        <v>108</v>
      </c>
      <c r="CG116" s="948"/>
      <c r="CH116" s="948"/>
      <c r="CI116" s="948"/>
      <c r="CJ116" s="948"/>
      <c r="CK116" s="978"/>
      <c r="CL116" s="979"/>
      <c r="CM116" s="949" t="s">
        <v>422</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108</v>
      </c>
      <c r="DH116" s="992"/>
      <c r="DI116" s="992"/>
      <c r="DJ116" s="992"/>
      <c r="DK116" s="993"/>
      <c r="DL116" s="994" t="s">
        <v>108</v>
      </c>
      <c r="DM116" s="992"/>
      <c r="DN116" s="992"/>
      <c r="DO116" s="992"/>
      <c r="DP116" s="993"/>
      <c r="DQ116" s="994" t="s">
        <v>108</v>
      </c>
      <c r="DR116" s="992"/>
      <c r="DS116" s="992"/>
      <c r="DT116" s="992"/>
      <c r="DU116" s="993"/>
      <c r="DV116" s="995" t="s">
        <v>108</v>
      </c>
      <c r="DW116" s="996"/>
      <c r="DX116" s="996"/>
      <c r="DY116" s="996"/>
      <c r="DZ116" s="997"/>
    </row>
    <row r="117" spans="1:130" s="197" customFormat="1" ht="26.25" customHeight="1" x14ac:dyDescent="0.15">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423</v>
      </c>
      <c r="Z117" s="917"/>
      <c r="AA117" s="1029">
        <v>1827588</v>
      </c>
      <c r="AB117" s="999"/>
      <c r="AC117" s="999"/>
      <c r="AD117" s="999"/>
      <c r="AE117" s="1000"/>
      <c r="AF117" s="998">
        <v>1867380</v>
      </c>
      <c r="AG117" s="999"/>
      <c r="AH117" s="999"/>
      <c r="AI117" s="999"/>
      <c r="AJ117" s="1000"/>
      <c r="AK117" s="998">
        <v>1946135</v>
      </c>
      <c r="AL117" s="999"/>
      <c r="AM117" s="999"/>
      <c r="AN117" s="999"/>
      <c r="AO117" s="1000"/>
      <c r="AP117" s="1001"/>
      <c r="AQ117" s="1002"/>
      <c r="AR117" s="1002"/>
      <c r="AS117" s="1002"/>
      <c r="AT117" s="1003"/>
      <c r="AU117" s="932"/>
      <c r="AV117" s="933"/>
      <c r="AW117" s="933"/>
      <c r="AX117" s="933"/>
      <c r="AY117" s="934"/>
      <c r="AZ117" s="1028" t="s">
        <v>424</v>
      </c>
      <c r="BA117" s="1004"/>
      <c r="BB117" s="1004"/>
      <c r="BC117" s="1004"/>
      <c r="BD117" s="1004"/>
      <c r="BE117" s="1004"/>
      <c r="BF117" s="1004"/>
      <c r="BG117" s="1004"/>
      <c r="BH117" s="1004"/>
      <c r="BI117" s="1004"/>
      <c r="BJ117" s="1004"/>
      <c r="BK117" s="1004"/>
      <c r="BL117" s="1004"/>
      <c r="BM117" s="1004"/>
      <c r="BN117" s="1004"/>
      <c r="BO117" s="1004"/>
      <c r="BP117" s="1005"/>
      <c r="BQ117" s="1018" t="s">
        <v>108</v>
      </c>
      <c r="BR117" s="1019"/>
      <c r="BS117" s="1019"/>
      <c r="BT117" s="1019"/>
      <c r="BU117" s="1019"/>
      <c r="BV117" s="1019" t="s">
        <v>108</v>
      </c>
      <c r="BW117" s="1019"/>
      <c r="BX117" s="1019"/>
      <c r="BY117" s="1019"/>
      <c r="BZ117" s="1019"/>
      <c r="CA117" s="1019" t="s">
        <v>108</v>
      </c>
      <c r="CB117" s="1019"/>
      <c r="CC117" s="1019"/>
      <c r="CD117" s="1019"/>
      <c r="CE117" s="1019"/>
      <c r="CF117" s="947" t="s">
        <v>108</v>
      </c>
      <c r="CG117" s="948"/>
      <c r="CH117" s="948"/>
      <c r="CI117" s="948"/>
      <c r="CJ117" s="948"/>
      <c r="CK117" s="978"/>
      <c r="CL117" s="979"/>
      <c r="CM117" s="949" t="s">
        <v>425</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108</v>
      </c>
      <c r="DH117" s="992"/>
      <c r="DI117" s="992"/>
      <c r="DJ117" s="992"/>
      <c r="DK117" s="993"/>
      <c r="DL117" s="994" t="s">
        <v>108</v>
      </c>
      <c r="DM117" s="992"/>
      <c r="DN117" s="992"/>
      <c r="DO117" s="992"/>
      <c r="DP117" s="993"/>
      <c r="DQ117" s="994" t="s">
        <v>108</v>
      </c>
      <c r="DR117" s="992"/>
      <c r="DS117" s="992"/>
      <c r="DT117" s="992"/>
      <c r="DU117" s="993"/>
      <c r="DV117" s="995" t="s">
        <v>108</v>
      </c>
      <c r="DW117" s="996"/>
      <c r="DX117" s="996"/>
      <c r="DY117" s="996"/>
      <c r="DZ117" s="997"/>
    </row>
    <row r="118" spans="1:130" s="197" customFormat="1" ht="26.25" customHeight="1" x14ac:dyDescent="0.15">
      <c r="A118" s="937" t="s">
        <v>398</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396</v>
      </c>
      <c r="AB118" s="916"/>
      <c r="AC118" s="916"/>
      <c r="AD118" s="916"/>
      <c r="AE118" s="917"/>
      <c r="AF118" s="915" t="s">
        <v>284</v>
      </c>
      <c r="AG118" s="916"/>
      <c r="AH118" s="916"/>
      <c r="AI118" s="916"/>
      <c r="AJ118" s="917"/>
      <c r="AK118" s="915" t="s">
        <v>283</v>
      </c>
      <c r="AL118" s="916"/>
      <c r="AM118" s="916"/>
      <c r="AN118" s="916"/>
      <c r="AO118" s="917"/>
      <c r="AP118" s="1023" t="s">
        <v>397</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426</v>
      </c>
      <c r="BP118" s="1027"/>
      <c r="BQ118" s="1018">
        <v>30104290</v>
      </c>
      <c r="BR118" s="1019"/>
      <c r="BS118" s="1019"/>
      <c r="BT118" s="1019"/>
      <c r="BU118" s="1019"/>
      <c r="BV118" s="1019">
        <v>30161044</v>
      </c>
      <c r="BW118" s="1019"/>
      <c r="BX118" s="1019"/>
      <c r="BY118" s="1019"/>
      <c r="BZ118" s="1019"/>
      <c r="CA118" s="1019">
        <v>30488407</v>
      </c>
      <c r="CB118" s="1019"/>
      <c r="CC118" s="1019"/>
      <c r="CD118" s="1019"/>
      <c r="CE118" s="1019"/>
      <c r="CF118" s="1020"/>
      <c r="CG118" s="1021"/>
      <c r="CH118" s="1021"/>
      <c r="CI118" s="1021"/>
      <c r="CJ118" s="1022"/>
      <c r="CK118" s="978"/>
      <c r="CL118" s="979"/>
      <c r="CM118" s="949" t="s">
        <v>427</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108</v>
      </c>
      <c r="DH118" s="992"/>
      <c r="DI118" s="992"/>
      <c r="DJ118" s="992"/>
      <c r="DK118" s="993"/>
      <c r="DL118" s="994" t="s">
        <v>108</v>
      </c>
      <c r="DM118" s="992"/>
      <c r="DN118" s="992"/>
      <c r="DO118" s="992"/>
      <c r="DP118" s="993"/>
      <c r="DQ118" s="994" t="s">
        <v>108</v>
      </c>
      <c r="DR118" s="992"/>
      <c r="DS118" s="992"/>
      <c r="DT118" s="992"/>
      <c r="DU118" s="993"/>
      <c r="DV118" s="995" t="s">
        <v>108</v>
      </c>
      <c r="DW118" s="996"/>
      <c r="DX118" s="996"/>
      <c r="DY118" s="996"/>
      <c r="DZ118" s="997"/>
    </row>
    <row r="119" spans="1:130" s="197" customFormat="1" ht="26.25" customHeight="1" x14ac:dyDescent="0.15">
      <c r="A119" s="1007" t="s">
        <v>401</v>
      </c>
      <c r="B119" s="977"/>
      <c r="C119" s="956" t="s">
        <v>402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108</v>
      </c>
      <c r="AB119" s="923"/>
      <c r="AC119" s="923"/>
      <c r="AD119" s="923"/>
      <c r="AE119" s="924"/>
      <c r="AF119" s="925" t="s">
        <v>108</v>
      </c>
      <c r="AG119" s="923"/>
      <c r="AH119" s="923"/>
      <c r="AI119" s="923"/>
      <c r="AJ119" s="924"/>
      <c r="AK119" s="925" t="s">
        <v>108</v>
      </c>
      <c r="AL119" s="923"/>
      <c r="AM119" s="923"/>
      <c r="AN119" s="923"/>
      <c r="AO119" s="924"/>
      <c r="AP119" s="926" t="s">
        <v>108</v>
      </c>
      <c r="AQ119" s="927"/>
      <c r="AR119" s="927"/>
      <c r="AS119" s="927"/>
      <c r="AT119" s="928"/>
      <c r="AU119" s="1010" t="s">
        <v>428</v>
      </c>
      <c r="AV119" s="1011"/>
      <c r="AW119" s="1011"/>
      <c r="AX119" s="1011"/>
      <c r="AY119" s="1012"/>
      <c r="AZ119" s="973" t="s">
        <v>429</v>
      </c>
      <c r="BA119" s="920"/>
      <c r="BB119" s="920"/>
      <c r="BC119" s="920"/>
      <c r="BD119" s="920"/>
      <c r="BE119" s="920"/>
      <c r="BF119" s="920"/>
      <c r="BG119" s="920"/>
      <c r="BH119" s="920"/>
      <c r="BI119" s="920"/>
      <c r="BJ119" s="920"/>
      <c r="BK119" s="920"/>
      <c r="BL119" s="920"/>
      <c r="BM119" s="920"/>
      <c r="BN119" s="920"/>
      <c r="BO119" s="920"/>
      <c r="BP119" s="921"/>
      <c r="BQ119" s="959">
        <v>10280818</v>
      </c>
      <c r="BR119" s="960"/>
      <c r="BS119" s="960"/>
      <c r="BT119" s="960"/>
      <c r="BU119" s="960"/>
      <c r="BV119" s="960">
        <v>9517407</v>
      </c>
      <c r="BW119" s="960"/>
      <c r="BX119" s="960"/>
      <c r="BY119" s="960"/>
      <c r="BZ119" s="960"/>
      <c r="CA119" s="960">
        <v>9260120</v>
      </c>
      <c r="CB119" s="960"/>
      <c r="CC119" s="960"/>
      <c r="CD119" s="960"/>
      <c r="CE119" s="960"/>
      <c r="CF119" s="974">
        <v>99.5</v>
      </c>
      <c r="CG119" s="975"/>
      <c r="CH119" s="975"/>
      <c r="CI119" s="975"/>
      <c r="CJ119" s="975"/>
      <c r="CK119" s="980"/>
      <c r="CL119" s="981"/>
      <c r="CM119" s="1037" t="s">
        <v>430</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v>28071</v>
      </c>
      <c r="DH119" s="1031"/>
      <c r="DI119" s="1031"/>
      <c r="DJ119" s="1031"/>
      <c r="DK119" s="1032"/>
      <c r="DL119" s="1033">
        <v>16895</v>
      </c>
      <c r="DM119" s="1031"/>
      <c r="DN119" s="1031"/>
      <c r="DO119" s="1031"/>
      <c r="DP119" s="1032"/>
      <c r="DQ119" s="1033">
        <v>4983</v>
      </c>
      <c r="DR119" s="1031"/>
      <c r="DS119" s="1031"/>
      <c r="DT119" s="1031"/>
      <c r="DU119" s="1032"/>
      <c r="DV119" s="1034">
        <v>0.1</v>
      </c>
      <c r="DW119" s="1035"/>
      <c r="DX119" s="1035"/>
      <c r="DY119" s="1035"/>
      <c r="DZ119" s="1036"/>
    </row>
    <row r="120" spans="1:130" s="197" customFormat="1" ht="26.25" customHeight="1" x14ac:dyDescent="0.15">
      <c r="A120" s="1008"/>
      <c r="B120" s="979"/>
      <c r="C120" s="949" t="s">
        <v>406</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108</v>
      </c>
      <c r="AB120" s="992"/>
      <c r="AC120" s="992"/>
      <c r="AD120" s="992"/>
      <c r="AE120" s="993"/>
      <c r="AF120" s="994" t="s">
        <v>108</v>
      </c>
      <c r="AG120" s="992"/>
      <c r="AH120" s="992"/>
      <c r="AI120" s="992"/>
      <c r="AJ120" s="993"/>
      <c r="AK120" s="994" t="s">
        <v>108</v>
      </c>
      <c r="AL120" s="992"/>
      <c r="AM120" s="992"/>
      <c r="AN120" s="992"/>
      <c r="AO120" s="993"/>
      <c r="AP120" s="995" t="s">
        <v>108</v>
      </c>
      <c r="AQ120" s="996"/>
      <c r="AR120" s="996"/>
      <c r="AS120" s="996"/>
      <c r="AT120" s="997"/>
      <c r="AU120" s="1013"/>
      <c r="AV120" s="1014"/>
      <c r="AW120" s="1014"/>
      <c r="AX120" s="1014"/>
      <c r="AY120" s="1015"/>
      <c r="AZ120" s="982" t="s">
        <v>431</v>
      </c>
      <c r="BA120" s="983"/>
      <c r="BB120" s="983"/>
      <c r="BC120" s="983"/>
      <c r="BD120" s="983"/>
      <c r="BE120" s="983"/>
      <c r="BF120" s="983"/>
      <c r="BG120" s="983"/>
      <c r="BH120" s="983"/>
      <c r="BI120" s="983"/>
      <c r="BJ120" s="983"/>
      <c r="BK120" s="983"/>
      <c r="BL120" s="983"/>
      <c r="BM120" s="983"/>
      <c r="BN120" s="983"/>
      <c r="BO120" s="983"/>
      <c r="BP120" s="984"/>
      <c r="BQ120" s="952">
        <v>113325</v>
      </c>
      <c r="BR120" s="953"/>
      <c r="BS120" s="953"/>
      <c r="BT120" s="953"/>
      <c r="BU120" s="953"/>
      <c r="BV120" s="953">
        <v>95048</v>
      </c>
      <c r="BW120" s="953"/>
      <c r="BX120" s="953"/>
      <c r="BY120" s="953"/>
      <c r="BZ120" s="953"/>
      <c r="CA120" s="953">
        <v>72511</v>
      </c>
      <c r="CB120" s="953"/>
      <c r="CC120" s="953"/>
      <c r="CD120" s="953"/>
      <c r="CE120" s="953"/>
      <c r="CF120" s="947">
        <v>0.8</v>
      </c>
      <c r="CG120" s="948"/>
      <c r="CH120" s="948"/>
      <c r="CI120" s="948"/>
      <c r="CJ120" s="948"/>
      <c r="CK120" s="1046" t="s">
        <v>432</v>
      </c>
      <c r="CL120" s="1047"/>
      <c r="CM120" s="1047"/>
      <c r="CN120" s="1047"/>
      <c r="CO120" s="1048"/>
      <c r="CP120" s="1054" t="s">
        <v>433</v>
      </c>
      <c r="CQ120" s="1055"/>
      <c r="CR120" s="1055"/>
      <c r="CS120" s="1055"/>
      <c r="CT120" s="1055"/>
      <c r="CU120" s="1055"/>
      <c r="CV120" s="1055"/>
      <c r="CW120" s="1055"/>
      <c r="CX120" s="1055"/>
      <c r="CY120" s="1055"/>
      <c r="CZ120" s="1055"/>
      <c r="DA120" s="1055"/>
      <c r="DB120" s="1055"/>
      <c r="DC120" s="1055"/>
      <c r="DD120" s="1055"/>
      <c r="DE120" s="1055"/>
      <c r="DF120" s="1056"/>
      <c r="DG120" s="959">
        <v>4798724</v>
      </c>
      <c r="DH120" s="960"/>
      <c r="DI120" s="960"/>
      <c r="DJ120" s="960"/>
      <c r="DK120" s="960"/>
      <c r="DL120" s="960">
        <v>4564166</v>
      </c>
      <c r="DM120" s="960"/>
      <c r="DN120" s="960"/>
      <c r="DO120" s="960"/>
      <c r="DP120" s="960"/>
      <c r="DQ120" s="960">
        <v>4323136</v>
      </c>
      <c r="DR120" s="960"/>
      <c r="DS120" s="960"/>
      <c r="DT120" s="960"/>
      <c r="DU120" s="960"/>
      <c r="DV120" s="961">
        <v>46.5</v>
      </c>
      <c r="DW120" s="961"/>
      <c r="DX120" s="961"/>
      <c r="DY120" s="961"/>
      <c r="DZ120" s="962"/>
    </row>
    <row r="121" spans="1:130" s="197" customFormat="1" ht="26.25" customHeight="1" x14ac:dyDescent="0.15">
      <c r="A121" s="1008"/>
      <c r="B121" s="979"/>
      <c r="C121" s="1043" t="s">
        <v>434</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v>1306</v>
      </c>
      <c r="AB121" s="992"/>
      <c r="AC121" s="992"/>
      <c r="AD121" s="992"/>
      <c r="AE121" s="993"/>
      <c r="AF121" s="994">
        <v>1306</v>
      </c>
      <c r="AG121" s="992"/>
      <c r="AH121" s="992"/>
      <c r="AI121" s="992"/>
      <c r="AJ121" s="993"/>
      <c r="AK121" s="994" t="s">
        <v>108</v>
      </c>
      <c r="AL121" s="992"/>
      <c r="AM121" s="992"/>
      <c r="AN121" s="992"/>
      <c r="AO121" s="993"/>
      <c r="AP121" s="995" t="s">
        <v>108</v>
      </c>
      <c r="AQ121" s="996"/>
      <c r="AR121" s="996"/>
      <c r="AS121" s="996"/>
      <c r="AT121" s="997"/>
      <c r="AU121" s="1013"/>
      <c r="AV121" s="1014"/>
      <c r="AW121" s="1014"/>
      <c r="AX121" s="1014"/>
      <c r="AY121" s="1015"/>
      <c r="AZ121" s="1028" t="s">
        <v>435</v>
      </c>
      <c r="BA121" s="1004"/>
      <c r="BB121" s="1004"/>
      <c r="BC121" s="1004"/>
      <c r="BD121" s="1004"/>
      <c r="BE121" s="1004"/>
      <c r="BF121" s="1004"/>
      <c r="BG121" s="1004"/>
      <c r="BH121" s="1004"/>
      <c r="BI121" s="1004"/>
      <c r="BJ121" s="1004"/>
      <c r="BK121" s="1004"/>
      <c r="BL121" s="1004"/>
      <c r="BM121" s="1004"/>
      <c r="BN121" s="1004"/>
      <c r="BO121" s="1004"/>
      <c r="BP121" s="1005"/>
      <c r="BQ121" s="1018">
        <v>18728106</v>
      </c>
      <c r="BR121" s="1019"/>
      <c r="BS121" s="1019"/>
      <c r="BT121" s="1019"/>
      <c r="BU121" s="1019"/>
      <c r="BV121" s="1019">
        <v>18592219</v>
      </c>
      <c r="BW121" s="1019"/>
      <c r="BX121" s="1019"/>
      <c r="BY121" s="1019"/>
      <c r="BZ121" s="1019"/>
      <c r="CA121" s="1019">
        <v>18491307</v>
      </c>
      <c r="CB121" s="1019"/>
      <c r="CC121" s="1019"/>
      <c r="CD121" s="1019"/>
      <c r="CE121" s="1019"/>
      <c r="CF121" s="1057">
        <v>198.7</v>
      </c>
      <c r="CG121" s="1058"/>
      <c r="CH121" s="1058"/>
      <c r="CI121" s="1058"/>
      <c r="CJ121" s="1058"/>
      <c r="CK121" s="1049"/>
      <c r="CL121" s="1050"/>
      <c r="CM121" s="1050"/>
      <c r="CN121" s="1050"/>
      <c r="CO121" s="1051"/>
      <c r="CP121" s="1040" t="s">
        <v>436</v>
      </c>
      <c r="CQ121" s="1041"/>
      <c r="CR121" s="1041"/>
      <c r="CS121" s="1041"/>
      <c r="CT121" s="1041"/>
      <c r="CU121" s="1041"/>
      <c r="CV121" s="1041"/>
      <c r="CW121" s="1041"/>
      <c r="CX121" s="1041"/>
      <c r="CY121" s="1041"/>
      <c r="CZ121" s="1041"/>
      <c r="DA121" s="1041"/>
      <c r="DB121" s="1041"/>
      <c r="DC121" s="1041"/>
      <c r="DD121" s="1041"/>
      <c r="DE121" s="1041"/>
      <c r="DF121" s="1042"/>
      <c r="DG121" s="952">
        <v>2857636</v>
      </c>
      <c r="DH121" s="953"/>
      <c r="DI121" s="953"/>
      <c r="DJ121" s="953"/>
      <c r="DK121" s="953"/>
      <c r="DL121" s="953">
        <v>2903633</v>
      </c>
      <c r="DM121" s="953"/>
      <c r="DN121" s="953"/>
      <c r="DO121" s="953"/>
      <c r="DP121" s="953"/>
      <c r="DQ121" s="953">
        <v>2967639</v>
      </c>
      <c r="DR121" s="953"/>
      <c r="DS121" s="953"/>
      <c r="DT121" s="953"/>
      <c r="DU121" s="953"/>
      <c r="DV121" s="954">
        <v>31.9</v>
      </c>
      <c r="DW121" s="954"/>
      <c r="DX121" s="954"/>
      <c r="DY121" s="954"/>
      <c r="DZ121" s="955"/>
    </row>
    <row r="122" spans="1:130" s="197" customFormat="1" ht="26.25" customHeight="1" x14ac:dyDescent="0.15">
      <c r="A122" s="1008"/>
      <c r="B122" s="979"/>
      <c r="C122" s="949" t="s">
        <v>416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108</v>
      </c>
      <c r="AB122" s="992"/>
      <c r="AC122" s="992"/>
      <c r="AD122" s="992"/>
      <c r="AE122" s="993"/>
      <c r="AF122" s="994" t="s">
        <v>108</v>
      </c>
      <c r="AG122" s="992"/>
      <c r="AH122" s="992"/>
      <c r="AI122" s="992"/>
      <c r="AJ122" s="993"/>
      <c r="AK122" s="994" t="s">
        <v>108</v>
      </c>
      <c r="AL122" s="992"/>
      <c r="AM122" s="992"/>
      <c r="AN122" s="992"/>
      <c r="AO122" s="993"/>
      <c r="AP122" s="995" t="s">
        <v>108</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437</v>
      </c>
      <c r="BP122" s="1027"/>
      <c r="BQ122" s="1067">
        <v>29122249</v>
      </c>
      <c r="BR122" s="1068"/>
      <c r="BS122" s="1068"/>
      <c r="BT122" s="1068"/>
      <c r="BU122" s="1068"/>
      <c r="BV122" s="1068">
        <v>28204674</v>
      </c>
      <c r="BW122" s="1068"/>
      <c r="BX122" s="1068"/>
      <c r="BY122" s="1068"/>
      <c r="BZ122" s="1068"/>
      <c r="CA122" s="1068">
        <v>27823938</v>
      </c>
      <c r="CB122" s="1068"/>
      <c r="CC122" s="1068"/>
      <c r="CD122" s="1068"/>
      <c r="CE122" s="1068"/>
      <c r="CF122" s="1020"/>
      <c r="CG122" s="1021"/>
      <c r="CH122" s="1021"/>
      <c r="CI122" s="1021"/>
      <c r="CJ122" s="1022"/>
      <c r="CK122" s="1049"/>
      <c r="CL122" s="1050"/>
      <c r="CM122" s="1050"/>
      <c r="CN122" s="1050"/>
      <c r="CO122" s="1051"/>
      <c r="CP122" s="1040" t="s">
        <v>438</v>
      </c>
      <c r="CQ122" s="1041"/>
      <c r="CR122" s="1041"/>
      <c r="CS122" s="1041"/>
      <c r="CT122" s="1041"/>
      <c r="CU122" s="1041"/>
      <c r="CV122" s="1041"/>
      <c r="CW122" s="1041"/>
      <c r="CX122" s="1041"/>
      <c r="CY122" s="1041"/>
      <c r="CZ122" s="1041"/>
      <c r="DA122" s="1041"/>
      <c r="DB122" s="1041"/>
      <c r="DC122" s="1041"/>
      <c r="DD122" s="1041"/>
      <c r="DE122" s="1041"/>
      <c r="DF122" s="1042"/>
      <c r="DG122" s="952">
        <v>2148657</v>
      </c>
      <c r="DH122" s="953"/>
      <c r="DI122" s="953"/>
      <c r="DJ122" s="953"/>
      <c r="DK122" s="953"/>
      <c r="DL122" s="953">
        <v>2293814</v>
      </c>
      <c r="DM122" s="953"/>
      <c r="DN122" s="953"/>
      <c r="DO122" s="953"/>
      <c r="DP122" s="953"/>
      <c r="DQ122" s="953">
        <v>2216368</v>
      </c>
      <c r="DR122" s="953"/>
      <c r="DS122" s="953"/>
      <c r="DT122" s="953"/>
      <c r="DU122" s="953"/>
      <c r="DV122" s="954">
        <v>23.8</v>
      </c>
      <c r="DW122" s="954"/>
      <c r="DX122" s="954"/>
      <c r="DY122" s="954"/>
      <c r="DZ122" s="955"/>
    </row>
    <row r="123" spans="1:130" s="197" customFormat="1" ht="26.25" customHeight="1" thickBot="1" x14ac:dyDescent="0.2">
      <c r="A123" s="1008"/>
      <c r="B123" s="979"/>
      <c r="C123" s="949" t="s">
        <v>422</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108</v>
      </c>
      <c r="AB123" s="992"/>
      <c r="AC123" s="992"/>
      <c r="AD123" s="992"/>
      <c r="AE123" s="993"/>
      <c r="AF123" s="994" t="s">
        <v>108</v>
      </c>
      <c r="AG123" s="992"/>
      <c r="AH123" s="992"/>
      <c r="AI123" s="992"/>
      <c r="AJ123" s="993"/>
      <c r="AK123" s="994" t="s">
        <v>108</v>
      </c>
      <c r="AL123" s="992"/>
      <c r="AM123" s="992"/>
      <c r="AN123" s="992"/>
      <c r="AO123" s="993"/>
      <c r="AP123" s="995" t="s">
        <v>108</v>
      </c>
      <c r="AQ123" s="996"/>
      <c r="AR123" s="996"/>
      <c r="AS123" s="996"/>
      <c r="AT123" s="997"/>
      <c r="AU123" s="1064" t="s">
        <v>439</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10</v>
      </c>
      <c r="BR123" s="1060"/>
      <c r="BS123" s="1060"/>
      <c r="BT123" s="1060"/>
      <c r="BU123" s="1060"/>
      <c r="BV123" s="1060">
        <v>20.9</v>
      </c>
      <c r="BW123" s="1060"/>
      <c r="BX123" s="1060"/>
      <c r="BY123" s="1060"/>
      <c r="BZ123" s="1060"/>
      <c r="CA123" s="1060">
        <v>28.6</v>
      </c>
      <c r="CB123" s="1060"/>
      <c r="CC123" s="1060"/>
      <c r="CD123" s="1060"/>
      <c r="CE123" s="1060"/>
      <c r="CF123" s="1061"/>
      <c r="CG123" s="1062"/>
      <c r="CH123" s="1062"/>
      <c r="CI123" s="1062"/>
      <c r="CJ123" s="1063"/>
      <c r="CK123" s="1049"/>
      <c r="CL123" s="1050"/>
      <c r="CM123" s="1050"/>
      <c r="CN123" s="1050"/>
      <c r="CO123" s="1051"/>
      <c r="CP123" s="1040" t="s">
        <v>440</v>
      </c>
      <c r="CQ123" s="1041"/>
      <c r="CR123" s="1041"/>
      <c r="CS123" s="1041"/>
      <c r="CT123" s="1041"/>
      <c r="CU123" s="1041"/>
      <c r="CV123" s="1041"/>
      <c r="CW123" s="1041"/>
      <c r="CX123" s="1041"/>
      <c r="CY123" s="1041"/>
      <c r="CZ123" s="1041"/>
      <c r="DA123" s="1041"/>
      <c r="DB123" s="1041"/>
      <c r="DC123" s="1041"/>
      <c r="DD123" s="1041"/>
      <c r="DE123" s="1041"/>
      <c r="DF123" s="1042"/>
      <c r="DG123" s="991">
        <v>838095</v>
      </c>
      <c r="DH123" s="992"/>
      <c r="DI123" s="992"/>
      <c r="DJ123" s="992"/>
      <c r="DK123" s="993"/>
      <c r="DL123" s="994">
        <v>1066564</v>
      </c>
      <c r="DM123" s="992"/>
      <c r="DN123" s="992"/>
      <c r="DO123" s="992"/>
      <c r="DP123" s="993"/>
      <c r="DQ123" s="994">
        <v>1317843</v>
      </c>
      <c r="DR123" s="992"/>
      <c r="DS123" s="992"/>
      <c r="DT123" s="992"/>
      <c r="DU123" s="993"/>
      <c r="DV123" s="995">
        <v>14.2</v>
      </c>
      <c r="DW123" s="996"/>
      <c r="DX123" s="996"/>
      <c r="DY123" s="996"/>
      <c r="DZ123" s="997"/>
    </row>
    <row r="124" spans="1:130" s="197" customFormat="1" ht="26.25" customHeight="1" x14ac:dyDescent="0.15">
      <c r="A124" s="1008"/>
      <c r="B124" s="979"/>
      <c r="C124" s="949" t="s">
        <v>425</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441</v>
      </c>
      <c r="AB124" s="992"/>
      <c r="AC124" s="992"/>
      <c r="AD124" s="992"/>
      <c r="AE124" s="993"/>
      <c r="AF124" s="994" t="s">
        <v>441</v>
      </c>
      <c r="AG124" s="992"/>
      <c r="AH124" s="992"/>
      <c r="AI124" s="992"/>
      <c r="AJ124" s="993"/>
      <c r="AK124" s="994" t="s">
        <v>441</v>
      </c>
      <c r="AL124" s="992"/>
      <c r="AM124" s="992"/>
      <c r="AN124" s="992"/>
      <c r="AO124" s="993"/>
      <c r="AP124" s="995" t="s">
        <v>441</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442</v>
      </c>
      <c r="CQ124" s="1041"/>
      <c r="CR124" s="1041"/>
      <c r="CS124" s="1041"/>
      <c r="CT124" s="1041"/>
      <c r="CU124" s="1041"/>
      <c r="CV124" s="1041"/>
      <c r="CW124" s="1041"/>
      <c r="CX124" s="1041"/>
      <c r="CY124" s="1041"/>
      <c r="CZ124" s="1041"/>
      <c r="DA124" s="1041"/>
      <c r="DB124" s="1041"/>
      <c r="DC124" s="1041"/>
      <c r="DD124" s="1041"/>
      <c r="DE124" s="1041"/>
      <c r="DF124" s="1042"/>
      <c r="DG124" s="1030">
        <v>54772</v>
      </c>
      <c r="DH124" s="1031"/>
      <c r="DI124" s="1031"/>
      <c r="DJ124" s="1031"/>
      <c r="DK124" s="1032"/>
      <c r="DL124" s="1033">
        <v>49646</v>
      </c>
      <c r="DM124" s="1031"/>
      <c r="DN124" s="1031"/>
      <c r="DO124" s="1031"/>
      <c r="DP124" s="1032"/>
      <c r="DQ124" s="1033">
        <v>44095</v>
      </c>
      <c r="DR124" s="1031"/>
      <c r="DS124" s="1031"/>
      <c r="DT124" s="1031"/>
      <c r="DU124" s="1032"/>
      <c r="DV124" s="1034">
        <v>0.5</v>
      </c>
      <c r="DW124" s="1035"/>
      <c r="DX124" s="1035"/>
      <c r="DY124" s="1035"/>
      <c r="DZ124" s="1036"/>
    </row>
    <row r="125" spans="1:130" s="197" customFormat="1" ht="26.25" customHeight="1" thickBot="1" x14ac:dyDescent="0.2">
      <c r="A125" s="1008"/>
      <c r="B125" s="979"/>
      <c r="C125" s="949" t="s">
        <v>427</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441</v>
      </c>
      <c r="AB125" s="992"/>
      <c r="AC125" s="992"/>
      <c r="AD125" s="992"/>
      <c r="AE125" s="993"/>
      <c r="AF125" s="994" t="s">
        <v>441</v>
      </c>
      <c r="AG125" s="992"/>
      <c r="AH125" s="992"/>
      <c r="AI125" s="992"/>
      <c r="AJ125" s="993"/>
      <c r="AK125" s="994" t="s">
        <v>441</v>
      </c>
      <c r="AL125" s="992"/>
      <c r="AM125" s="992"/>
      <c r="AN125" s="992"/>
      <c r="AO125" s="993"/>
      <c r="AP125" s="995" t="s">
        <v>441</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443</v>
      </c>
      <c r="CL125" s="1047"/>
      <c r="CM125" s="1047"/>
      <c r="CN125" s="1047"/>
      <c r="CO125" s="1048"/>
      <c r="CP125" s="973" t="s">
        <v>444</v>
      </c>
      <c r="CQ125" s="920"/>
      <c r="CR125" s="920"/>
      <c r="CS125" s="920"/>
      <c r="CT125" s="920"/>
      <c r="CU125" s="920"/>
      <c r="CV125" s="920"/>
      <c r="CW125" s="920"/>
      <c r="CX125" s="920"/>
      <c r="CY125" s="920"/>
      <c r="CZ125" s="920"/>
      <c r="DA125" s="920"/>
      <c r="DB125" s="920"/>
      <c r="DC125" s="920"/>
      <c r="DD125" s="920"/>
      <c r="DE125" s="920"/>
      <c r="DF125" s="921"/>
      <c r="DG125" s="959" t="s">
        <v>441</v>
      </c>
      <c r="DH125" s="960"/>
      <c r="DI125" s="960"/>
      <c r="DJ125" s="960"/>
      <c r="DK125" s="960"/>
      <c r="DL125" s="960" t="s">
        <v>441</v>
      </c>
      <c r="DM125" s="960"/>
      <c r="DN125" s="960"/>
      <c r="DO125" s="960"/>
      <c r="DP125" s="960"/>
      <c r="DQ125" s="960" t="s">
        <v>441</v>
      </c>
      <c r="DR125" s="960"/>
      <c r="DS125" s="960"/>
      <c r="DT125" s="960"/>
      <c r="DU125" s="960"/>
      <c r="DV125" s="961" t="s">
        <v>441</v>
      </c>
      <c r="DW125" s="961"/>
      <c r="DX125" s="961"/>
      <c r="DY125" s="961"/>
      <c r="DZ125" s="962"/>
    </row>
    <row r="126" spans="1:130" s="197" customFormat="1" ht="26.25" customHeight="1" x14ac:dyDescent="0.15">
      <c r="A126" s="1008"/>
      <c r="B126" s="979"/>
      <c r="C126" s="949" t="s">
        <v>430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11290</v>
      </c>
      <c r="AB126" s="992"/>
      <c r="AC126" s="992"/>
      <c r="AD126" s="992"/>
      <c r="AE126" s="993"/>
      <c r="AF126" s="994">
        <v>11612</v>
      </c>
      <c r="AG126" s="992"/>
      <c r="AH126" s="992"/>
      <c r="AI126" s="992"/>
      <c r="AJ126" s="993"/>
      <c r="AK126" s="994">
        <v>11612</v>
      </c>
      <c r="AL126" s="992"/>
      <c r="AM126" s="992"/>
      <c r="AN126" s="992"/>
      <c r="AO126" s="993"/>
      <c r="AP126" s="995">
        <v>0.1</v>
      </c>
      <c r="AQ126" s="996"/>
      <c r="AR126" s="996"/>
      <c r="AS126" s="996"/>
      <c r="AT126" s="997"/>
      <c r="AU126" s="233"/>
      <c r="AV126" s="233"/>
      <c r="AW126" s="233"/>
      <c r="AX126" s="1069" t="s">
        <v>445</v>
      </c>
      <c r="AY126" s="1070"/>
      <c r="AZ126" s="1070"/>
      <c r="BA126" s="1070"/>
      <c r="BB126" s="1070"/>
      <c r="BC126" s="1070"/>
      <c r="BD126" s="1070"/>
      <c r="BE126" s="1071"/>
      <c r="BF126" s="1085" t="s">
        <v>446</v>
      </c>
      <c r="BG126" s="1070"/>
      <c r="BH126" s="1070"/>
      <c r="BI126" s="1070"/>
      <c r="BJ126" s="1070"/>
      <c r="BK126" s="1070"/>
      <c r="BL126" s="1071"/>
      <c r="BM126" s="1085" t="s">
        <v>447</v>
      </c>
      <c r="BN126" s="1070"/>
      <c r="BO126" s="1070"/>
      <c r="BP126" s="1070"/>
      <c r="BQ126" s="1070"/>
      <c r="BR126" s="1070"/>
      <c r="BS126" s="1071"/>
      <c r="BT126" s="1085" t="s">
        <v>448</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449</v>
      </c>
      <c r="CQ126" s="983"/>
      <c r="CR126" s="983"/>
      <c r="CS126" s="983"/>
      <c r="CT126" s="983"/>
      <c r="CU126" s="983"/>
      <c r="CV126" s="983"/>
      <c r="CW126" s="983"/>
      <c r="CX126" s="983"/>
      <c r="CY126" s="983"/>
      <c r="CZ126" s="983"/>
      <c r="DA126" s="983"/>
      <c r="DB126" s="983"/>
      <c r="DC126" s="983"/>
      <c r="DD126" s="983"/>
      <c r="DE126" s="983"/>
      <c r="DF126" s="984"/>
      <c r="DG126" s="952" t="s">
        <v>441</v>
      </c>
      <c r="DH126" s="953"/>
      <c r="DI126" s="953"/>
      <c r="DJ126" s="953"/>
      <c r="DK126" s="953"/>
      <c r="DL126" s="953" t="s">
        <v>441</v>
      </c>
      <c r="DM126" s="953"/>
      <c r="DN126" s="953"/>
      <c r="DO126" s="953"/>
      <c r="DP126" s="953"/>
      <c r="DQ126" s="953" t="s">
        <v>441</v>
      </c>
      <c r="DR126" s="953"/>
      <c r="DS126" s="953"/>
      <c r="DT126" s="953"/>
      <c r="DU126" s="953"/>
      <c r="DV126" s="954" t="s">
        <v>441</v>
      </c>
      <c r="DW126" s="954"/>
      <c r="DX126" s="954"/>
      <c r="DY126" s="954"/>
      <c r="DZ126" s="955"/>
    </row>
    <row r="127" spans="1:130" s="197" customFormat="1" ht="26.25" customHeight="1" thickBot="1" x14ac:dyDescent="0.2">
      <c r="A127" s="1009"/>
      <c r="B127" s="981"/>
      <c r="C127" s="1037" t="s">
        <v>450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v>363</v>
      </c>
      <c r="AB127" s="992"/>
      <c r="AC127" s="992"/>
      <c r="AD127" s="992"/>
      <c r="AE127" s="993"/>
      <c r="AF127" s="994">
        <v>318</v>
      </c>
      <c r="AG127" s="992"/>
      <c r="AH127" s="992"/>
      <c r="AI127" s="992"/>
      <c r="AJ127" s="993"/>
      <c r="AK127" s="994">
        <v>298</v>
      </c>
      <c r="AL127" s="992"/>
      <c r="AM127" s="992"/>
      <c r="AN127" s="992"/>
      <c r="AO127" s="993"/>
      <c r="AP127" s="995">
        <v>0</v>
      </c>
      <c r="AQ127" s="996"/>
      <c r="AR127" s="996"/>
      <c r="AS127" s="996"/>
      <c r="AT127" s="997"/>
      <c r="AU127" s="233"/>
      <c r="AV127" s="233"/>
      <c r="AW127" s="233"/>
      <c r="AX127" s="919" t="s">
        <v>451</v>
      </c>
      <c r="AY127" s="920"/>
      <c r="AZ127" s="920"/>
      <c r="BA127" s="920"/>
      <c r="BB127" s="920"/>
      <c r="BC127" s="920"/>
      <c r="BD127" s="920"/>
      <c r="BE127" s="921"/>
      <c r="BF127" s="1074" t="s">
        <v>441</v>
      </c>
      <c r="BG127" s="1075"/>
      <c r="BH127" s="1075"/>
      <c r="BI127" s="1075"/>
      <c r="BJ127" s="1075"/>
      <c r="BK127" s="1075"/>
      <c r="BL127" s="1084"/>
      <c r="BM127" s="1074">
        <v>13.21</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452</v>
      </c>
      <c r="CQ127" s="1078"/>
      <c r="CR127" s="1078"/>
      <c r="CS127" s="1078"/>
      <c r="CT127" s="1078"/>
      <c r="CU127" s="1078"/>
      <c r="CV127" s="1078"/>
      <c r="CW127" s="1078"/>
      <c r="CX127" s="1078"/>
      <c r="CY127" s="1078"/>
      <c r="CZ127" s="1078"/>
      <c r="DA127" s="1078"/>
      <c r="DB127" s="1078"/>
      <c r="DC127" s="1078"/>
      <c r="DD127" s="1078"/>
      <c r="DE127" s="1078"/>
      <c r="DF127" s="1079"/>
      <c r="DG127" s="1080" t="s">
        <v>453</v>
      </c>
      <c r="DH127" s="1081"/>
      <c r="DI127" s="1081"/>
      <c r="DJ127" s="1081"/>
      <c r="DK127" s="1081"/>
      <c r="DL127" s="1081" t="s">
        <v>454</v>
      </c>
      <c r="DM127" s="1081"/>
      <c r="DN127" s="1081"/>
      <c r="DO127" s="1081"/>
      <c r="DP127" s="1081"/>
      <c r="DQ127" s="1081" t="s">
        <v>454</v>
      </c>
      <c r="DR127" s="1081"/>
      <c r="DS127" s="1081"/>
      <c r="DT127" s="1081"/>
      <c r="DU127" s="1081"/>
      <c r="DV127" s="1082" t="s">
        <v>454</v>
      </c>
      <c r="DW127" s="1082"/>
      <c r="DX127" s="1082"/>
      <c r="DY127" s="1082"/>
      <c r="DZ127" s="1083"/>
    </row>
    <row r="128" spans="1:130" s="197" customFormat="1" ht="26.25" customHeight="1" x14ac:dyDescent="0.15">
      <c r="A128" s="1104" t="s">
        <v>455</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456</v>
      </c>
      <c r="X128" s="1106"/>
      <c r="Y128" s="1106"/>
      <c r="Z128" s="1107"/>
      <c r="AA128" s="1122">
        <v>23965</v>
      </c>
      <c r="AB128" s="1123"/>
      <c r="AC128" s="1123"/>
      <c r="AD128" s="1123"/>
      <c r="AE128" s="1124"/>
      <c r="AF128" s="1125">
        <v>27542</v>
      </c>
      <c r="AG128" s="1123"/>
      <c r="AH128" s="1123"/>
      <c r="AI128" s="1123"/>
      <c r="AJ128" s="1124"/>
      <c r="AK128" s="1125">
        <v>26259</v>
      </c>
      <c r="AL128" s="1123"/>
      <c r="AM128" s="1123"/>
      <c r="AN128" s="1123"/>
      <c r="AO128" s="1124"/>
      <c r="AP128" s="1126"/>
      <c r="AQ128" s="1127"/>
      <c r="AR128" s="1127"/>
      <c r="AS128" s="1127"/>
      <c r="AT128" s="1128"/>
      <c r="AU128" s="235"/>
      <c r="AV128" s="235"/>
      <c r="AW128" s="235"/>
      <c r="AX128" s="1087" t="s">
        <v>457</v>
      </c>
      <c r="AY128" s="983"/>
      <c r="AZ128" s="983"/>
      <c r="BA128" s="983"/>
      <c r="BB128" s="983"/>
      <c r="BC128" s="983"/>
      <c r="BD128" s="983"/>
      <c r="BE128" s="984"/>
      <c r="BF128" s="1099" t="s">
        <v>441</v>
      </c>
      <c r="BG128" s="1100"/>
      <c r="BH128" s="1100"/>
      <c r="BI128" s="1100"/>
      <c r="BJ128" s="1100"/>
      <c r="BK128" s="1100"/>
      <c r="BL128" s="1101"/>
      <c r="BM128" s="1099">
        <v>18.21</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458</v>
      </c>
      <c r="X129" s="1094"/>
      <c r="Y129" s="1094"/>
      <c r="Z129" s="1095"/>
      <c r="AA129" s="991">
        <v>11181481</v>
      </c>
      <c r="AB129" s="992"/>
      <c r="AC129" s="992"/>
      <c r="AD129" s="992"/>
      <c r="AE129" s="993"/>
      <c r="AF129" s="994">
        <v>10841503</v>
      </c>
      <c r="AG129" s="992"/>
      <c r="AH129" s="992"/>
      <c r="AI129" s="992"/>
      <c r="AJ129" s="993"/>
      <c r="AK129" s="994">
        <v>10783212</v>
      </c>
      <c r="AL129" s="992"/>
      <c r="AM129" s="992"/>
      <c r="AN129" s="992"/>
      <c r="AO129" s="993"/>
      <c r="AP129" s="1096"/>
      <c r="AQ129" s="1097"/>
      <c r="AR129" s="1097"/>
      <c r="AS129" s="1097"/>
      <c r="AT129" s="1098"/>
      <c r="AU129" s="235"/>
      <c r="AV129" s="235"/>
      <c r="AW129" s="235"/>
      <c r="AX129" s="1087" t="s">
        <v>459</v>
      </c>
      <c r="AY129" s="983"/>
      <c r="AZ129" s="983"/>
      <c r="BA129" s="983"/>
      <c r="BB129" s="983"/>
      <c r="BC129" s="983"/>
      <c r="BD129" s="983"/>
      <c r="BE129" s="984"/>
      <c r="BF129" s="1088">
        <v>4.2</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3" t="s">
        <v>460</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461</v>
      </c>
      <c r="X130" s="1094"/>
      <c r="Y130" s="1094"/>
      <c r="Z130" s="1095"/>
      <c r="AA130" s="991">
        <v>1395157</v>
      </c>
      <c r="AB130" s="992"/>
      <c r="AC130" s="992"/>
      <c r="AD130" s="992"/>
      <c r="AE130" s="993"/>
      <c r="AF130" s="994">
        <v>1490961</v>
      </c>
      <c r="AG130" s="992"/>
      <c r="AH130" s="992"/>
      <c r="AI130" s="992"/>
      <c r="AJ130" s="993"/>
      <c r="AK130" s="994">
        <v>1476606</v>
      </c>
      <c r="AL130" s="992"/>
      <c r="AM130" s="992"/>
      <c r="AN130" s="992"/>
      <c r="AO130" s="993"/>
      <c r="AP130" s="1096"/>
      <c r="AQ130" s="1097"/>
      <c r="AR130" s="1097"/>
      <c r="AS130" s="1097"/>
      <c r="AT130" s="1098"/>
      <c r="AU130" s="235"/>
      <c r="AV130" s="235"/>
      <c r="AW130" s="235"/>
      <c r="AX130" s="1146" t="s">
        <v>462</v>
      </c>
      <c r="AY130" s="1078"/>
      <c r="AZ130" s="1078"/>
      <c r="BA130" s="1078"/>
      <c r="BB130" s="1078"/>
      <c r="BC130" s="1078"/>
      <c r="BD130" s="1078"/>
      <c r="BE130" s="1079"/>
      <c r="BF130" s="1108">
        <v>28.6</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463</v>
      </c>
      <c r="X131" s="1117"/>
      <c r="Y131" s="1117"/>
      <c r="Z131" s="1118"/>
      <c r="AA131" s="1030">
        <v>9786324</v>
      </c>
      <c r="AB131" s="1031"/>
      <c r="AC131" s="1031"/>
      <c r="AD131" s="1031"/>
      <c r="AE131" s="1032"/>
      <c r="AF131" s="1033">
        <v>9350542</v>
      </c>
      <c r="AG131" s="1031"/>
      <c r="AH131" s="1031"/>
      <c r="AI131" s="1031"/>
      <c r="AJ131" s="1032"/>
      <c r="AK131" s="1033">
        <v>9306606</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0" t="s">
        <v>464</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465</v>
      </c>
      <c r="W132" s="1134"/>
      <c r="X132" s="1134"/>
      <c r="Y132" s="1134"/>
      <c r="Z132" s="1135"/>
      <c r="AA132" s="1136">
        <v>4.1738450519999999</v>
      </c>
      <c r="AB132" s="1137"/>
      <c r="AC132" s="1137"/>
      <c r="AD132" s="1137"/>
      <c r="AE132" s="1138"/>
      <c r="AF132" s="1139">
        <v>3.731088529</v>
      </c>
      <c r="AG132" s="1137"/>
      <c r="AH132" s="1137"/>
      <c r="AI132" s="1137"/>
      <c r="AJ132" s="1138"/>
      <c r="AK132" s="1139">
        <v>4.7629608470000004</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466</v>
      </c>
      <c r="W133" s="1141"/>
      <c r="X133" s="1141"/>
      <c r="Y133" s="1141"/>
      <c r="Z133" s="1142"/>
      <c r="AA133" s="1143">
        <v>4.0999999999999996</v>
      </c>
      <c r="AB133" s="1144"/>
      <c r="AC133" s="1144"/>
      <c r="AD133" s="1144"/>
      <c r="AE133" s="1145"/>
      <c r="AF133" s="1143">
        <v>4</v>
      </c>
      <c r="AG133" s="1144"/>
      <c r="AH133" s="1144"/>
      <c r="AI133" s="1144"/>
      <c r="AJ133" s="1145"/>
      <c r="AK133" s="1143">
        <v>4.2</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50" t="s">
        <v>469</v>
      </c>
      <c r="L7" s="254"/>
      <c r="M7" s="255" t="s">
        <v>470</v>
      </c>
      <c r="N7" s="256"/>
    </row>
    <row r="8" spans="1:16" x14ac:dyDescent="0.15">
      <c r="A8" s="248"/>
      <c r="B8" s="244"/>
      <c r="C8" s="244"/>
      <c r="D8" s="244"/>
      <c r="E8" s="244"/>
      <c r="F8" s="244"/>
      <c r="G8" s="257"/>
      <c r="H8" s="258"/>
      <c r="I8" s="258"/>
      <c r="J8" s="259"/>
      <c r="K8" s="1151"/>
      <c r="L8" s="260" t="s">
        <v>471</v>
      </c>
      <c r="M8" s="261" t="s">
        <v>472</v>
      </c>
      <c r="N8" s="262" t="s">
        <v>473</v>
      </c>
    </row>
    <row r="9" spans="1:16" x14ac:dyDescent="0.15">
      <c r="A9" s="248"/>
      <c r="B9" s="244"/>
      <c r="C9" s="244"/>
      <c r="D9" s="244"/>
      <c r="E9" s="244"/>
      <c r="F9" s="244"/>
      <c r="G9" s="1152" t="s">
        <v>474</v>
      </c>
      <c r="H9" s="1153"/>
      <c r="I9" s="1153"/>
      <c r="J9" s="1154"/>
      <c r="K9" s="263">
        <v>2349660</v>
      </c>
      <c r="L9" s="264">
        <v>66799</v>
      </c>
      <c r="M9" s="265">
        <v>88578</v>
      </c>
      <c r="N9" s="266">
        <v>-24.6</v>
      </c>
    </row>
    <row r="10" spans="1:16" x14ac:dyDescent="0.15">
      <c r="A10" s="248"/>
      <c r="B10" s="244"/>
      <c r="C10" s="244"/>
      <c r="D10" s="244"/>
      <c r="E10" s="244"/>
      <c r="F10" s="244"/>
      <c r="G10" s="1152" t="s">
        <v>475</v>
      </c>
      <c r="H10" s="1153"/>
      <c r="I10" s="1153"/>
      <c r="J10" s="1154"/>
      <c r="K10" s="267">
        <v>337433</v>
      </c>
      <c r="L10" s="268">
        <v>9593</v>
      </c>
      <c r="M10" s="269">
        <v>7040</v>
      </c>
      <c r="N10" s="270">
        <v>36.299999999999997</v>
      </c>
    </row>
    <row r="11" spans="1:16" ht="13.5" customHeight="1" x14ac:dyDescent="0.15">
      <c r="A11" s="248"/>
      <c r="B11" s="244"/>
      <c r="C11" s="244"/>
      <c r="D11" s="244"/>
      <c r="E11" s="244"/>
      <c r="F11" s="244"/>
      <c r="G11" s="1152" t="s">
        <v>476</v>
      </c>
      <c r="H11" s="1153"/>
      <c r="I11" s="1153"/>
      <c r="J11" s="1154"/>
      <c r="K11" s="267">
        <v>477027</v>
      </c>
      <c r="L11" s="268">
        <v>13562</v>
      </c>
      <c r="M11" s="269">
        <v>8852</v>
      </c>
      <c r="N11" s="270">
        <v>53.2</v>
      </c>
    </row>
    <row r="12" spans="1:16" ht="13.5" customHeight="1" x14ac:dyDescent="0.15">
      <c r="A12" s="248"/>
      <c r="B12" s="244"/>
      <c r="C12" s="244"/>
      <c r="D12" s="244"/>
      <c r="E12" s="244"/>
      <c r="F12" s="244"/>
      <c r="G12" s="1152" t="s">
        <v>477</v>
      </c>
      <c r="H12" s="1153"/>
      <c r="I12" s="1153"/>
      <c r="J12" s="1154"/>
      <c r="K12" s="267" t="s">
        <v>478</v>
      </c>
      <c r="L12" s="268" t="s">
        <v>478</v>
      </c>
      <c r="M12" s="269">
        <v>853</v>
      </c>
      <c r="N12" s="270" t="s">
        <v>478</v>
      </c>
    </row>
    <row r="13" spans="1:16" ht="13.5" customHeight="1" x14ac:dyDescent="0.15">
      <c r="A13" s="248"/>
      <c r="B13" s="244"/>
      <c r="C13" s="244"/>
      <c r="D13" s="244"/>
      <c r="E13" s="244"/>
      <c r="F13" s="244"/>
      <c r="G13" s="1152" t="s">
        <v>479</v>
      </c>
      <c r="H13" s="1153"/>
      <c r="I13" s="1153"/>
      <c r="J13" s="1154"/>
      <c r="K13" s="267" t="s">
        <v>478</v>
      </c>
      <c r="L13" s="268" t="s">
        <v>478</v>
      </c>
      <c r="M13" s="269">
        <v>12</v>
      </c>
      <c r="N13" s="270" t="s">
        <v>478</v>
      </c>
    </row>
    <row r="14" spans="1:16" ht="13.5" customHeight="1" x14ac:dyDescent="0.15">
      <c r="A14" s="248"/>
      <c r="B14" s="244"/>
      <c r="C14" s="244"/>
      <c r="D14" s="244"/>
      <c r="E14" s="244"/>
      <c r="F14" s="244"/>
      <c r="G14" s="1152" t="s">
        <v>480</v>
      </c>
      <c r="H14" s="1153"/>
      <c r="I14" s="1153"/>
      <c r="J14" s="1154"/>
      <c r="K14" s="267">
        <v>134496</v>
      </c>
      <c r="L14" s="268">
        <v>3824</v>
      </c>
      <c r="M14" s="269">
        <v>4061</v>
      </c>
      <c r="N14" s="270">
        <v>-5.8</v>
      </c>
    </row>
    <row r="15" spans="1:16" ht="13.5" customHeight="1" x14ac:dyDescent="0.15">
      <c r="A15" s="248"/>
      <c r="B15" s="244"/>
      <c r="C15" s="244"/>
      <c r="D15" s="244"/>
      <c r="E15" s="244"/>
      <c r="F15" s="244"/>
      <c r="G15" s="1152" t="s">
        <v>481</v>
      </c>
      <c r="H15" s="1153"/>
      <c r="I15" s="1153"/>
      <c r="J15" s="1154"/>
      <c r="K15" s="267">
        <v>45700</v>
      </c>
      <c r="L15" s="268">
        <v>1299</v>
      </c>
      <c r="M15" s="269">
        <v>2096</v>
      </c>
      <c r="N15" s="270">
        <v>-38</v>
      </c>
    </row>
    <row r="16" spans="1:16" x14ac:dyDescent="0.15">
      <c r="A16" s="248"/>
      <c r="B16" s="244"/>
      <c r="C16" s="244"/>
      <c r="D16" s="244"/>
      <c r="E16" s="244"/>
      <c r="F16" s="244"/>
      <c r="G16" s="1155" t="s">
        <v>482</v>
      </c>
      <c r="H16" s="1156"/>
      <c r="I16" s="1156"/>
      <c r="J16" s="1157"/>
      <c r="K16" s="268">
        <v>-167372</v>
      </c>
      <c r="L16" s="268">
        <v>-4758</v>
      </c>
      <c r="M16" s="269">
        <v>-9609</v>
      </c>
      <c r="N16" s="270">
        <v>-50.5</v>
      </c>
    </row>
    <row r="17" spans="1:16" x14ac:dyDescent="0.15">
      <c r="A17" s="248"/>
      <c r="B17" s="244"/>
      <c r="C17" s="244"/>
      <c r="D17" s="244"/>
      <c r="E17" s="244"/>
      <c r="F17" s="244"/>
      <c r="G17" s="1155" t="s">
        <v>167</v>
      </c>
      <c r="H17" s="1156"/>
      <c r="I17" s="1156"/>
      <c r="J17" s="1157"/>
      <c r="K17" s="268">
        <v>3176944</v>
      </c>
      <c r="L17" s="268">
        <v>90318</v>
      </c>
      <c r="M17" s="269">
        <v>101883</v>
      </c>
      <c r="N17" s="270">
        <v>-11.4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7" t="s">
        <v>487</v>
      </c>
      <c r="H21" s="1148"/>
      <c r="I21" s="1148"/>
      <c r="J21" s="1149"/>
      <c r="K21" s="280">
        <v>7.87</v>
      </c>
      <c r="L21" s="281">
        <v>9.81</v>
      </c>
      <c r="M21" s="282">
        <v>-1.94</v>
      </c>
      <c r="N21" s="249"/>
      <c r="O21" s="283"/>
      <c r="P21" s="279"/>
    </row>
    <row r="22" spans="1:16" s="284" customFormat="1" x14ac:dyDescent="0.15">
      <c r="A22" s="279"/>
      <c r="B22" s="249"/>
      <c r="C22" s="249"/>
      <c r="D22" s="249"/>
      <c r="E22" s="249"/>
      <c r="F22" s="249"/>
      <c r="G22" s="1147" t="s">
        <v>488</v>
      </c>
      <c r="H22" s="1148"/>
      <c r="I22" s="1148"/>
      <c r="J22" s="1149"/>
      <c r="K22" s="285">
        <v>95</v>
      </c>
      <c r="L22" s="286">
        <v>97.8</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50" t="s">
        <v>469</v>
      </c>
      <c r="L30" s="254"/>
      <c r="M30" s="255" t="s">
        <v>470</v>
      </c>
      <c r="N30" s="256"/>
    </row>
    <row r="31" spans="1:16" x14ac:dyDescent="0.15">
      <c r="A31" s="248"/>
      <c r="B31" s="244"/>
      <c r="C31" s="244"/>
      <c r="D31" s="244"/>
      <c r="E31" s="244"/>
      <c r="F31" s="244"/>
      <c r="G31" s="257"/>
      <c r="H31" s="258"/>
      <c r="I31" s="258"/>
      <c r="J31" s="259"/>
      <c r="K31" s="1151"/>
      <c r="L31" s="260" t="s">
        <v>471</v>
      </c>
      <c r="M31" s="261" t="s">
        <v>472</v>
      </c>
      <c r="N31" s="262" t="s">
        <v>473</v>
      </c>
    </row>
    <row r="32" spans="1:16" ht="27" customHeight="1" x14ac:dyDescent="0.15">
      <c r="A32" s="248"/>
      <c r="B32" s="244"/>
      <c r="C32" s="244"/>
      <c r="D32" s="244"/>
      <c r="E32" s="244"/>
      <c r="F32" s="244"/>
      <c r="G32" s="1163" t="s">
        <v>492</v>
      </c>
      <c r="H32" s="1164"/>
      <c r="I32" s="1164"/>
      <c r="J32" s="1165"/>
      <c r="K32" s="294">
        <v>1120219</v>
      </c>
      <c r="L32" s="294">
        <v>31847</v>
      </c>
      <c r="M32" s="295">
        <v>68295</v>
      </c>
      <c r="N32" s="296">
        <v>-53.4</v>
      </c>
    </row>
    <row r="33" spans="1:16" ht="13.5" customHeight="1" x14ac:dyDescent="0.15">
      <c r="A33" s="248"/>
      <c r="B33" s="244"/>
      <c r="C33" s="244"/>
      <c r="D33" s="244"/>
      <c r="E33" s="244"/>
      <c r="F33" s="244"/>
      <c r="G33" s="1163" t="s">
        <v>493</v>
      </c>
      <c r="H33" s="1164"/>
      <c r="I33" s="1164"/>
      <c r="J33" s="1165"/>
      <c r="K33" s="294" t="s">
        <v>478</v>
      </c>
      <c r="L33" s="294" t="s">
        <v>478</v>
      </c>
      <c r="M33" s="295" t="s">
        <v>478</v>
      </c>
      <c r="N33" s="296" t="s">
        <v>478</v>
      </c>
    </row>
    <row r="34" spans="1:16" ht="27" customHeight="1" x14ac:dyDescent="0.15">
      <c r="A34" s="248"/>
      <c r="B34" s="244"/>
      <c r="C34" s="244"/>
      <c r="D34" s="244"/>
      <c r="E34" s="244"/>
      <c r="F34" s="244"/>
      <c r="G34" s="1163" t="s">
        <v>494</v>
      </c>
      <c r="H34" s="1164"/>
      <c r="I34" s="1164"/>
      <c r="J34" s="1165"/>
      <c r="K34" s="294" t="s">
        <v>478</v>
      </c>
      <c r="L34" s="294" t="s">
        <v>478</v>
      </c>
      <c r="M34" s="295">
        <v>20</v>
      </c>
      <c r="N34" s="296" t="s">
        <v>478</v>
      </c>
    </row>
    <row r="35" spans="1:16" ht="27" customHeight="1" x14ac:dyDescent="0.15">
      <c r="A35" s="248"/>
      <c r="B35" s="244"/>
      <c r="C35" s="244"/>
      <c r="D35" s="244"/>
      <c r="E35" s="244"/>
      <c r="F35" s="244"/>
      <c r="G35" s="1163" t="s">
        <v>495</v>
      </c>
      <c r="H35" s="1164"/>
      <c r="I35" s="1164"/>
      <c r="J35" s="1165"/>
      <c r="K35" s="294">
        <v>748548</v>
      </c>
      <c r="L35" s="294">
        <v>21281</v>
      </c>
      <c r="M35" s="295">
        <v>17270</v>
      </c>
      <c r="N35" s="296">
        <v>23.2</v>
      </c>
    </row>
    <row r="36" spans="1:16" ht="27" customHeight="1" x14ac:dyDescent="0.15">
      <c r="A36" s="248"/>
      <c r="B36" s="244"/>
      <c r="C36" s="244"/>
      <c r="D36" s="244"/>
      <c r="E36" s="244"/>
      <c r="F36" s="244"/>
      <c r="G36" s="1163" t="s">
        <v>496</v>
      </c>
      <c r="H36" s="1164"/>
      <c r="I36" s="1164"/>
      <c r="J36" s="1165"/>
      <c r="K36" s="294">
        <v>65458</v>
      </c>
      <c r="L36" s="294">
        <v>1861</v>
      </c>
      <c r="M36" s="295">
        <v>2908</v>
      </c>
      <c r="N36" s="296">
        <v>-36</v>
      </c>
    </row>
    <row r="37" spans="1:16" ht="13.5" customHeight="1" x14ac:dyDescent="0.15">
      <c r="A37" s="248"/>
      <c r="B37" s="244"/>
      <c r="C37" s="244"/>
      <c r="D37" s="244"/>
      <c r="E37" s="244"/>
      <c r="F37" s="244"/>
      <c r="G37" s="1163" t="s">
        <v>497</v>
      </c>
      <c r="H37" s="1164"/>
      <c r="I37" s="1164"/>
      <c r="J37" s="1165"/>
      <c r="K37" s="294">
        <v>11910</v>
      </c>
      <c r="L37" s="294">
        <v>339</v>
      </c>
      <c r="M37" s="295">
        <v>1444</v>
      </c>
      <c r="N37" s="296">
        <v>-76.5</v>
      </c>
    </row>
    <row r="38" spans="1:16" ht="27" customHeight="1" x14ac:dyDescent="0.15">
      <c r="A38" s="248"/>
      <c r="B38" s="244"/>
      <c r="C38" s="244"/>
      <c r="D38" s="244"/>
      <c r="E38" s="244"/>
      <c r="F38" s="244"/>
      <c r="G38" s="1166" t="s">
        <v>498</v>
      </c>
      <c r="H38" s="1167"/>
      <c r="I38" s="1167"/>
      <c r="J38" s="1168"/>
      <c r="K38" s="297" t="s">
        <v>478</v>
      </c>
      <c r="L38" s="297" t="s">
        <v>478</v>
      </c>
      <c r="M38" s="298">
        <v>7</v>
      </c>
      <c r="N38" s="299" t="s">
        <v>478</v>
      </c>
      <c r="O38" s="293"/>
    </row>
    <row r="39" spans="1:16" x14ac:dyDescent="0.15">
      <c r="A39" s="248"/>
      <c r="B39" s="244"/>
      <c r="C39" s="244"/>
      <c r="D39" s="244"/>
      <c r="E39" s="244"/>
      <c r="F39" s="244"/>
      <c r="G39" s="1166" t="s">
        <v>499</v>
      </c>
      <c r="H39" s="1167"/>
      <c r="I39" s="1167"/>
      <c r="J39" s="1168"/>
      <c r="K39" s="300">
        <v>-26259</v>
      </c>
      <c r="L39" s="300">
        <v>-747</v>
      </c>
      <c r="M39" s="301">
        <v>-4412</v>
      </c>
      <c r="N39" s="302">
        <v>-83.1</v>
      </c>
      <c r="O39" s="293"/>
    </row>
    <row r="40" spans="1:16" ht="27" customHeight="1" x14ac:dyDescent="0.15">
      <c r="A40" s="248"/>
      <c r="B40" s="244"/>
      <c r="C40" s="244"/>
      <c r="D40" s="244"/>
      <c r="E40" s="244"/>
      <c r="F40" s="244"/>
      <c r="G40" s="1163" t="s">
        <v>500</v>
      </c>
      <c r="H40" s="1164"/>
      <c r="I40" s="1164"/>
      <c r="J40" s="1165"/>
      <c r="K40" s="300">
        <v>-1476606</v>
      </c>
      <c r="L40" s="300">
        <v>-41979</v>
      </c>
      <c r="M40" s="301">
        <v>-58381</v>
      </c>
      <c r="N40" s="302">
        <v>-28.1</v>
      </c>
      <c r="O40" s="293"/>
    </row>
    <row r="41" spans="1:16" x14ac:dyDescent="0.15">
      <c r="A41" s="248"/>
      <c r="B41" s="244"/>
      <c r="C41" s="244"/>
      <c r="D41" s="244"/>
      <c r="E41" s="244"/>
      <c r="F41" s="244"/>
      <c r="G41" s="1169" t="s">
        <v>278</v>
      </c>
      <c r="H41" s="1170"/>
      <c r="I41" s="1170"/>
      <c r="J41" s="1171"/>
      <c r="K41" s="294">
        <v>443270</v>
      </c>
      <c r="L41" s="300">
        <v>12602</v>
      </c>
      <c r="M41" s="301">
        <v>27153</v>
      </c>
      <c r="N41" s="302">
        <v>-53.6</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8" t="s">
        <v>469</v>
      </c>
      <c r="J49" s="1160" t="s">
        <v>504</v>
      </c>
      <c r="K49" s="1161"/>
      <c r="L49" s="1161"/>
      <c r="M49" s="1161"/>
      <c r="N49" s="1162"/>
    </row>
    <row r="50" spans="1:14" x14ac:dyDescent="0.15">
      <c r="A50" s="248"/>
      <c r="B50" s="244"/>
      <c r="C50" s="244"/>
      <c r="D50" s="244"/>
      <c r="E50" s="244"/>
      <c r="F50" s="244"/>
      <c r="G50" s="312"/>
      <c r="H50" s="313"/>
      <c r="I50" s="1159"/>
      <c r="J50" s="314" t="s">
        <v>505</v>
      </c>
      <c r="K50" s="315" t="s">
        <v>506</v>
      </c>
      <c r="L50" s="316" t="s">
        <v>507</v>
      </c>
      <c r="M50" s="317" t="s">
        <v>508</v>
      </c>
      <c r="N50" s="318" t="s">
        <v>509</v>
      </c>
    </row>
    <row r="51" spans="1:14" x14ac:dyDescent="0.15">
      <c r="A51" s="248"/>
      <c r="B51" s="244"/>
      <c r="C51" s="244"/>
      <c r="D51" s="244"/>
      <c r="E51" s="244"/>
      <c r="F51" s="244"/>
      <c r="G51" s="310" t="s">
        <v>510</v>
      </c>
      <c r="H51" s="311"/>
      <c r="I51" s="319">
        <v>2361650</v>
      </c>
      <c r="J51" s="320">
        <v>66777</v>
      </c>
      <c r="K51" s="321">
        <v>35.5</v>
      </c>
      <c r="L51" s="322">
        <v>67201</v>
      </c>
      <c r="M51" s="323">
        <v>-14.6</v>
      </c>
      <c r="N51" s="324">
        <v>50.1</v>
      </c>
    </row>
    <row r="52" spans="1:14" x14ac:dyDescent="0.15">
      <c r="A52" s="248"/>
      <c r="B52" s="244"/>
      <c r="C52" s="244"/>
      <c r="D52" s="244"/>
      <c r="E52" s="244"/>
      <c r="F52" s="244"/>
      <c r="G52" s="325"/>
      <c r="H52" s="326" t="s">
        <v>511</v>
      </c>
      <c r="I52" s="327">
        <v>1601753</v>
      </c>
      <c r="J52" s="328">
        <v>45291</v>
      </c>
      <c r="K52" s="329">
        <v>32.4</v>
      </c>
      <c r="L52" s="330">
        <v>35210</v>
      </c>
      <c r="M52" s="331">
        <v>-7.6</v>
      </c>
      <c r="N52" s="332">
        <v>40</v>
      </c>
    </row>
    <row r="53" spans="1:14" x14ac:dyDescent="0.15">
      <c r="A53" s="248"/>
      <c r="B53" s="244"/>
      <c r="C53" s="244"/>
      <c r="D53" s="244"/>
      <c r="E53" s="244"/>
      <c r="F53" s="244"/>
      <c r="G53" s="310" t="s">
        <v>512</v>
      </c>
      <c r="H53" s="311"/>
      <c r="I53" s="319">
        <v>3217325</v>
      </c>
      <c r="J53" s="320">
        <v>89965</v>
      </c>
      <c r="K53" s="321">
        <v>34.700000000000003</v>
      </c>
      <c r="L53" s="322">
        <v>75709</v>
      </c>
      <c r="M53" s="323">
        <v>12.7</v>
      </c>
      <c r="N53" s="324">
        <v>22</v>
      </c>
    </row>
    <row r="54" spans="1:14" x14ac:dyDescent="0.15">
      <c r="A54" s="248"/>
      <c r="B54" s="244"/>
      <c r="C54" s="244"/>
      <c r="D54" s="244"/>
      <c r="E54" s="244"/>
      <c r="F54" s="244"/>
      <c r="G54" s="325"/>
      <c r="H54" s="326" t="s">
        <v>511</v>
      </c>
      <c r="I54" s="327">
        <v>2632131</v>
      </c>
      <c r="J54" s="328">
        <v>73601</v>
      </c>
      <c r="K54" s="329">
        <v>62.5</v>
      </c>
      <c r="L54" s="330">
        <v>35212</v>
      </c>
      <c r="M54" s="331">
        <v>0</v>
      </c>
      <c r="N54" s="332">
        <v>62.5</v>
      </c>
    </row>
    <row r="55" spans="1:14" x14ac:dyDescent="0.15">
      <c r="A55" s="248"/>
      <c r="B55" s="244"/>
      <c r="C55" s="244"/>
      <c r="D55" s="244"/>
      <c r="E55" s="244"/>
      <c r="F55" s="244"/>
      <c r="G55" s="310" t="s">
        <v>513</v>
      </c>
      <c r="H55" s="311"/>
      <c r="I55" s="319">
        <v>3585779</v>
      </c>
      <c r="J55" s="320">
        <v>100772</v>
      </c>
      <c r="K55" s="321">
        <v>12</v>
      </c>
      <c r="L55" s="322">
        <v>90961</v>
      </c>
      <c r="M55" s="323">
        <v>20.100000000000001</v>
      </c>
      <c r="N55" s="324">
        <v>-8.1</v>
      </c>
    </row>
    <row r="56" spans="1:14" x14ac:dyDescent="0.15">
      <c r="A56" s="248"/>
      <c r="B56" s="244"/>
      <c r="C56" s="244"/>
      <c r="D56" s="244"/>
      <c r="E56" s="244"/>
      <c r="F56" s="244"/>
      <c r="G56" s="325"/>
      <c r="H56" s="326" t="s">
        <v>511</v>
      </c>
      <c r="I56" s="327">
        <v>2497978</v>
      </c>
      <c r="J56" s="328">
        <v>70201</v>
      </c>
      <c r="K56" s="329">
        <v>-4.5999999999999996</v>
      </c>
      <c r="L56" s="330">
        <v>37720</v>
      </c>
      <c r="M56" s="331">
        <v>7.1</v>
      </c>
      <c r="N56" s="332">
        <v>-11.7</v>
      </c>
    </row>
    <row r="57" spans="1:14" x14ac:dyDescent="0.15">
      <c r="A57" s="248"/>
      <c r="B57" s="244"/>
      <c r="C57" s="244"/>
      <c r="D57" s="244"/>
      <c r="E57" s="244"/>
      <c r="F57" s="244"/>
      <c r="G57" s="310" t="s">
        <v>514</v>
      </c>
      <c r="H57" s="311"/>
      <c r="I57" s="319">
        <v>3407263</v>
      </c>
      <c r="J57" s="320">
        <v>96237</v>
      </c>
      <c r="K57" s="321">
        <v>-4.5</v>
      </c>
      <c r="L57" s="322">
        <v>106614</v>
      </c>
      <c r="M57" s="323">
        <v>17.2</v>
      </c>
      <c r="N57" s="324">
        <v>-21.7</v>
      </c>
    </row>
    <row r="58" spans="1:14" x14ac:dyDescent="0.15">
      <c r="A58" s="248"/>
      <c r="B58" s="244"/>
      <c r="C58" s="244"/>
      <c r="D58" s="244"/>
      <c r="E58" s="244"/>
      <c r="F58" s="244"/>
      <c r="G58" s="325"/>
      <c r="H58" s="326" t="s">
        <v>511</v>
      </c>
      <c r="I58" s="327">
        <v>2009520</v>
      </c>
      <c r="J58" s="328">
        <v>56758</v>
      </c>
      <c r="K58" s="329">
        <v>-19.100000000000001</v>
      </c>
      <c r="L58" s="330">
        <v>45545</v>
      </c>
      <c r="M58" s="331">
        <v>20.7</v>
      </c>
      <c r="N58" s="332">
        <v>-39.799999999999997</v>
      </c>
    </row>
    <row r="59" spans="1:14" x14ac:dyDescent="0.15">
      <c r="A59" s="248"/>
      <c r="B59" s="244"/>
      <c r="C59" s="244"/>
      <c r="D59" s="244"/>
      <c r="E59" s="244"/>
      <c r="F59" s="244"/>
      <c r="G59" s="310" t="s">
        <v>515</v>
      </c>
      <c r="H59" s="311"/>
      <c r="I59" s="319">
        <v>2315347</v>
      </c>
      <c r="J59" s="320">
        <v>65824</v>
      </c>
      <c r="K59" s="321">
        <v>-31.6</v>
      </c>
      <c r="L59" s="322">
        <v>85459</v>
      </c>
      <c r="M59" s="323">
        <v>-19.8</v>
      </c>
      <c r="N59" s="324">
        <v>-11.8</v>
      </c>
    </row>
    <row r="60" spans="1:14" x14ac:dyDescent="0.15">
      <c r="A60" s="248"/>
      <c r="B60" s="244"/>
      <c r="C60" s="244"/>
      <c r="D60" s="244"/>
      <c r="E60" s="244"/>
      <c r="F60" s="244"/>
      <c r="G60" s="325"/>
      <c r="H60" s="326" t="s">
        <v>511</v>
      </c>
      <c r="I60" s="333">
        <v>1812530</v>
      </c>
      <c r="J60" s="328">
        <v>51529</v>
      </c>
      <c r="K60" s="329">
        <v>-9.1999999999999993</v>
      </c>
      <c r="L60" s="330">
        <v>44378</v>
      </c>
      <c r="M60" s="331">
        <v>-2.6</v>
      </c>
      <c r="N60" s="332">
        <v>-6.6</v>
      </c>
    </row>
    <row r="61" spans="1:14" x14ac:dyDescent="0.15">
      <c r="A61" s="248"/>
      <c r="B61" s="244"/>
      <c r="C61" s="244"/>
      <c r="D61" s="244"/>
      <c r="E61" s="244"/>
      <c r="F61" s="244"/>
      <c r="G61" s="310" t="s">
        <v>516</v>
      </c>
      <c r="H61" s="334"/>
      <c r="I61" s="335">
        <v>2977473</v>
      </c>
      <c r="J61" s="336">
        <v>83915</v>
      </c>
      <c r="K61" s="337">
        <v>9.1999999999999993</v>
      </c>
      <c r="L61" s="338">
        <v>85189</v>
      </c>
      <c r="M61" s="339">
        <v>3.1</v>
      </c>
      <c r="N61" s="324">
        <v>6.1</v>
      </c>
    </row>
    <row r="62" spans="1:14" x14ac:dyDescent="0.15">
      <c r="A62" s="248"/>
      <c r="B62" s="244"/>
      <c r="C62" s="244"/>
      <c r="D62" s="244"/>
      <c r="E62" s="244"/>
      <c r="F62" s="244"/>
      <c r="G62" s="325"/>
      <c r="H62" s="326" t="s">
        <v>511</v>
      </c>
      <c r="I62" s="327">
        <v>2110782</v>
      </c>
      <c r="J62" s="328">
        <v>59476</v>
      </c>
      <c r="K62" s="329">
        <v>12.4</v>
      </c>
      <c r="L62" s="330">
        <v>39613</v>
      </c>
      <c r="M62" s="331">
        <v>3.5</v>
      </c>
      <c r="N62" s="332">
        <v>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49.57</v>
      </c>
      <c r="G47" s="12">
        <v>48.73</v>
      </c>
      <c r="H47" s="12">
        <v>48.15</v>
      </c>
      <c r="I47" s="12">
        <v>45.32</v>
      </c>
      <c r="J47" s="13">
        <v>46.03</v>
      </c>
    </row>
    <row r="48" spans="2:10" ht="57.75" customHeight="1" x14ac:dyDescent="0.15">
      <c r="B48" s="14"/>
      <c r="C48" s="1174" t="s">
        <v>4</v>
      </c>
      <c r="D48" s="1174"/>
      <c r="E48" s="1175"/>
      <c r="F48" s="15">
        <v>8.75</v>
      </c>
      <c r="G48" s="16">
        <v>5.81</v>
      </c>
      <c r="H48" s="16">
        <v>4.87</v>
      </c>
      <c r="I48" s="16">
        <v>7.68</v>
      </c>
      <c r="J48" s="17">
        <v>8.2200000000000006</v>
      </c>
    </row>
    <row r="49" spans="2:10" ht="57.75" customHeight="1" thickBot="1" x14ac:dyDescent="0.2">
      <c r="B49" s="18"/>
      <c r="C49" s="1176" t="s">
        <v>5</v>
      </c>
      <c r="D49" s="1176"/>
      <c r="E49" s="1177"/>
      <c r="F49" s="19">
        <v>0.95</v>
      </c>
      <c r="G49" s="20" t="s">
        <v>523</v>
      </c>
      <c r="H49" s="20" t="s">
        <v>524</v>
      </c>
      <c r="I49" s="20" t="s">
        <v>525</v>
      </c>
      <c r="J49" s="21">
        <v>0.96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2017-04-25T23:55:43Z</cp:lastPrinted>
  <dcterms:created xsi:type="dcterms:W3CDTF">2017-02-15T19:19:46Z</dcterms:created>
  <dcterms:modified xsi:type="dcterms:W3CDTF">2017-05-22T07:16:51Z</dcterms:modified>
</cp:coreProperties>
</file>